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0" windowHeight="11160"/>
  </bookViews>
  <sheets>
    <sheet name="SUMMARY SHEET" sheetId="10" r:id="rId1"/>
    <sheet name="a type wall ." sheetId="5" r:id="rId2"/>
    <sheet name="b type wall " sheetId="8" r:id="rId3"/>
    <sheet name="a and j type wall " sheetId="9" r:id="rId4"/>
    <sheet name="UGWT TANK MEASURMENT" sheetId="1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0"/>
  <c r="G45"/>
  <c r="G41"/>
  <c r="G36"/>
  <c r="G35"/>
  <c r="G31"/>
  <c r="G27"/>
  <c r="G26"/>
  <c r="G25"/>
  <c r="G24"/>
  <c r="G19"/>
  <c r="G18"/>
  <c r="G17"/>
  <c r="G16"/>
  <c r="G8"/>
  <c r="G9"/>
  <c r="G10"/>
  <c r="G11"/>
  <c r="G7"/>
  <c r="J45"/>
  <c r="K45" s="1"/>
  <c r="K31"/>
  <c r="J27"/>
  <c r="J24"/>
  <c r="J19"/>
  <c r="K19" s="1"/>
  <c r="J11"/>
  <c r="K36"/>
  <c r="K35"/>
  <c r="K16"/>
  <c r="K11"/>
  <c r="K7"/>
  <c r="J41"/>
  <c r="K41" s="1"/>
  <c r="H48"/>
  <c r="I45"/>
  <c r="I41"/>
  <c r="I27"/>
  <c r="I26"/>
  <c r="I25"/>
  <c r="I19"/>
  <c r="I18"/>
  <c r="I17"/>
  <c r="I11"/>
  <c r="I10"/>
  <c r="I9"/>
  <c r="I8"/>
  <c r="I36"/>
  <c r="I35"/>
  <c r="I31"/>
  <c r="I24"/>
  <c r="I16"/>
  <c r="I7"/>
  <c r="I48" s="1"/>
  <c r="E27"/>
  <c r="K27" s="1"/>
  <c r="E26"/>
  <c r="K26" s="1"/>
  <c r="E25"/>
  <c r="K25" s="1"/>
  <c r="E24"/>
  <c r="E19"/>
  <c r="E18"/>
  <c r="J18" s="1"/>
  <c r="K18" s="1"/>
  <c r="E17"/>
  <c r="J17" s="1"/>
  <c r="K17" s="1"/>
  <c r="E16"/>
  <c r="E11"/>
  <c r="E10"/>
  <c r="J10" s="1"/>
  <c r="K10" s="1"/>
  <c r="E9"/>
  <c r="J9" s="1"/>
  <c r="K9" s="1"/>
  <c r="E8"/>
  <c r="J8" s="1"/>
  <c r="E7"/>
  <c r="I14" i="9"/>
  <c r="J14" s="1"/>
  <c r="K14" s="1"/>
  <c r="L25" i="8"/>
  <c r="L24"/>
  <c r="L21"/>
  <c r="L19"/>
  <c r="I6" i="9"/>
  <c r="E46" i="10"/>
  <c r="D45"/>
  <c r="D41"/>
  <c r="E42"/>
  <c r="I26" i="9"/>
  <c r="H11" i="11"/>
  <c r="G11"/>
  <c r="E10"/>
  <c r="D10"/>
  <c r="F10" s="1"/>
  <c r="G10" s="1"/>
  <c r="H10" s="1"/>
  <c r="E9"/>
  <c r="D9"/>
  <c r="F9" s="1"/>
  <c r="G9" s="1"/>
  <c r="H9" s="1"/>
  <c r="F7"/>
  <c r="G7" s="1"/>
  <c r="H7" s="1"/>
  <c r="D7"/>
  <c r="F6"/>
  <c r="G6" s="1"/>
  <c r="H6" s="1"/>
  <c r="D6"/>
  <c r="H5"/>
  <c r="G5"/>
  <c r="F5"/>
  <c r="D5"/>
  <c r="C36" i="10"/>
  <c r="E35"/>
  <c r="E37" s="1"/>
  <c r="C35"/>
  <c r="E32"/>
  <c r="C31"/>
  <c r="D27"/>
  <c r="D26"/>
  <c r="D25"/>
  <c r="D19"/>
  <c r="D10"/>
  <c r="I26" i="8"/>
  <c r="J26" s="1"/>
  <c r="H26"/>
  <c r="F26"/>
  <c r="F25"/>
  <c r="H25" s="1"/>
  <c r="I25" s="1"/>
  <c r="J25" s="1"/>
  <c r="H20" i="9"/>
  <c r="J20"/>
  <c r="K20" s="1"/>
  <c r="K23" s="1"/>
  <c r="I20"/>
  <c r="G14"/>
  <c r="G12"/>
  <c r="I12"/>
  <c r="J12" s="1"/>
  <c r="K12" s="1"/>
  <c r="K24" i="10" l="1"/>
  <c r="J26"/>
  <c r="J25"/>
  <c r="J48" s="1"/>
  <c r="K8"/>
  <c r="K48" s="1"/>
  <c r="E13"/>
  <c r="E28"/>
  <c r="J27" i="8"/>
  <c r="H13" i="11"/>
  <c r="K16" i="9"/>
  <c r="J26" l="1"/>
  <c r="K31"/>
  <c r="K30"/>
  <c r="K29"/>
  <c r="K33" l="1"/>
  <c r="K34" s="1"/>
  <c r="G6" l="1"/>
  <c r="G4"/>
  <c r="I4" s="1"/>
  <c r="F18" i="8"/>
  <c r="H18"/>
  <c r="H28" i="5"/>
  <c r="H29"/>
  <c r="H30"/>
  <c r="H31"/>
  <c r="H27"/>
  <c r="H9" i="8"/>
  <c r="H8"/>
  <c r="H6"/>
  <c r="H4"/>
  <c r="G27" i="5" l="1"/>
  <c r="J6" i="9" l="1"/>
  <c r="K6" s="1"/>
  <c r="E21" i="10" s="1"/>
  <c r="J4" i="9"/>
  <c r="K4" s="1"/>
  <c r="I18" i="8"/>
  <c r="I9"/>
  <c r="G8"/>
  <c r="I8" s="1"/>
  <c r="I4"/>
  <c r="I31" i="5"/>
  <c r="J31" s="1"/>
  <c r="I30"/>
  <c r="J30" s="1"/>
  <c r="G29"/>
  <c r="G28"/>
  <c r="I28" s="1"/>
  <c r="J28" s="1"/>
  <c r="H19"/>
  <c r="I19" s="1"/>
  <c r="J19" s="1"/>
  <c r="G18"/>
  <c r="I18" s="1"/>
  <c r="J18" s="1"/>
  <c r="G16"/>
  <c r="I16" s="1"/>
  <c r="J16" s="1"/>
  <c r="H14"/>
  <c r="I14" s="1"/>
  <c r="J14" s="1"/>
  <c r="G13"/>
  <c r="I13" s="1"/>
  <c r="J13" s="1"/>
  <c r="H11"/>
  <c r="I11" s="1"/>
  <c r="J11" s="1"/>
  <c r="H10"/>
  <c r="I10" s="1"/>
  <c r="J10" s="1"/>
  <c r="H9"/>
  <c r="I9" s="1"/>
  <c r="J9" s="1"/>
  <c r="H8"/>
  <c r="G8"/>
  <c r="H6"/>
  <c r="I6" s="1"/>
  <c r="J6" s="1"/>
  <c r="H5"/>
  <c r="I5" s="1"/>
  <c r="J5" s="1"/>
  <c r="H4"/>
  <c r="I4" s="1"/>
  <c r="J4" s="1"/>
  <c r="I8" l="1"/>
  <c r="J8" s="1"/>
  <c r="E48" i="10"/>
  <c r="K8" i="9"/>
  <c r="J18" i="8"/>
  <c r="J9"/>
  <c r="J8"/>
  <c r="J4"/>
  <c r="I6"/>
  <c r="I29" i="5"/>
  <c r="J29" s="1"/>
  <c r="I27"/>
  <c r="J27" s="1"/>
  <c r="J20"/>
  <c r="J33" l="1"/>
  <c r="J20" i="8"/>
  <c r="J6"/>
  <c r="J11" s="1"/>
</calcChain>
</file>

<file path=xl/sharedStrings.xml><?xml version="1.0" encoding="utf-8"?>
<sst xmlns="http://schemas.openxmlformats.org/spreadsheetml/2006/main" count="215" uniqueCount="91">
  <si>
    <t>Sr.No</t>
  </si>
  <si>
    <t>Description</t>
  </si>
  <si>
    <t>AREA (SQM)</t>
  </si>
  <si>
    <t>AREA (sqft)</t>
  </si>
  <si>
    <t>WALL TYPE A</t>
  </si>
  <si>
    <t>Wall type J</t>
  </si>
  <si>
    <t>Wall type B</t>
  </si>
  <si>
    <t>Wall type F</t>
  </si>
  <si>
    <t>WALL TYPE G</t>
  </si>
  <si>
    <t xml:space="preserve">Retaining wall area </t>
  </si>
  <si>
    <t>L (m)</t>
  </si>
  <si>
    <t>H(m)</t>
  </si>
  <si>
    <t>ON FOOTING F11 C19</t>
  </si>
  <si>
    <t xml:space="preserve">ON UGWT WALL </t>
  </si>
  <si>
    <t>ON FOOTING C7</t>
  </si>
  <si>
    <t>ON FOOTING C14</t>
  </si>
  <si>
    <t>ON FOOTING C20</t>
  </si>
  <si>
    <t>SW22</t>
  </si>
  <si>
    <t xml:space="preserve">WALL TYPE B </t>
  </si>
  <si>
    <t>ON SW16</t>
  </si>
  <si>
    <t>ON SW9</t>
  </si>
  <si>
    <t>ON C1</t>
  </si>
  <si>
    <t>ON UGWT</t>
  </si>
  <si>
    <t xml:space="preserve">UPTO 93.15 M </t>
  </si>
  <si>
    <t>H</t>
  </si>
  <si>
    <t>UPTO 96 M LVL</t>
  </si>
  <si>
    <t xml:space="preserve">Retaining wall area - upto </t>
  </si>
  <si>
    <t>level from</t>
  </si>
  <si>
    <t xml:space="preserve">level to </t>
  </si>
  <si>
    <t xml:space="preserve">UGWT - 1 </t>
  </si>
  <si>
    <t>CUM.</t>
  </si>
  <si>
    <t>LTR.</t>
  </si>
  <si>
    <t xml:space="preserve">UGWT - 2 </t>
  </si>
  <si>
    <t xml:space="preserve">UGWT - 3 </t>
  </si>
  <si>
    <t>TANK NO.</t>
  </si>
  <si>
    <t>L</t>
  </si>
  <si>
    <t>B</t>
  </si>
  <si>
    <t>NOS.</t>
  </si>
  <si>
    <t>QTY.</t>
  </si>
  <si>
    <t>UNIT</t>
  </si>
  <si>
    <t>A</t>
  </si>
  <si>
    <t>SR.NO.</t>
  </si>
  <si>
    <t>WALL TYPE</t>
  </si>
  <si>
    <t>LEVEL FROM</t>
  </si>
  <si>
    <t xml:space="preserve">LEVEL UPTO </t>
  </si>
  <si>
    <t xml:space="preserve">RAVIMA DEVEOPERS </t>
  </si>
  <si>
    <t>sqft.</t>
  </si>
  <si>
    <t>TOTAL A TYPE WALL QTY.</t>
  </si>
  <si>
    <t xml:space="preserve"> J TYPE WALL </t>
  </si>
  <si>
    <t xml:space="preserve"> A Type wall </t>
  </si>
  <si>
    <t>TOTAL J TYPE WALL QTY.</t>
  </si>
  <si>
    <t xml:space="preserve">B TYPE WALL </t>
  </si>
  <si>
    <t xml:space="preserve">F TYPE WALL </t>
  </si>
  <si>
    <t>TOTAL B TYPE WALL QTY.</t>
  </si>
  <si>
    <t>TOTAL F TYPE WALL QTY.</t>
  </si>
  <si>
    <t xml:space="preserve">G TYPE WALL </t>
  </si>
  <si>
    <t>A Type</t>
  </si>
  <si>
    <t>J Type</t>
  </si>
  <si>
    <t>B Type</t>
  </si>
  <si>
    <t>F Type</t>
  </si>
  <si>
    <t>G Type</t>
  </si>
  <si>
    <t xml:space="preserve">D TYPE WALL </t>
  </si>
  <si>
    <t>LEVEL  FROM</t>
  </si>
  <si>
    <t>LEVEL TO</t>
  </si>
  <si>
    <t xml:space="preserve">C TYPE WALL </t>
  </si>
  <si>
    <t xml:space="preserve">C TYPE WALL ABOBE SLAB </t>
  </si>
  <si>
    <t xml:space="preserve">RETAINING WALL ABOVE TANK </t>
  </si>
  <si>
    <t>RAMP SLAB ( 97.5 TO 98.85)</t>
  </si>
  <si>
    <t xml:space="preserve">D  TYPE WALL </t>
  </si>
  <si>
    <t>D Type</t>
  </si>
  <si>
    <t>Retaining wall area  - FOR UGWT ABOVE SLAB OF WATER TANK.</t>
  </si>
  <si>
    <t>TOTAL G TYPE WALL QTY.</t>
  </si>
  <si>
    <t>TOTAL D TYPE WALL QTY.</t>
  </si>
  <si>
    <t xml:space="preserve">C TYPE </t>
  </si>
  <si>
    <t>TOTAL RETAINING WALL AREA FOR WO.</t>
  </si>
  <si>
    <t>i)</t>
  </si>
  <si>
    <t>ii)</t>
  </si>
  <si>
    <t>iii)</t>
  </si>
  <si>
    <t>iv)</t>
  </si>
  <si>
    <t>v)</t>
  </si>
  <si>
    <t>vi)</t>
  </si>
  <si>
    <t>vii)</t>
  </si>
  <si>
    <t xml:space="preserve">RETAINING WALL AREA FOR WORK ORDER </t>
  </si>
  <si>
    <t>RATE</t>
  </si>
  <si>
    <t>PRIVIOUS PAID QTY.</t>
  </si>
  <si>
    <t>PRIVIOUS PAID AMOUNT</t>
  </si>
  <si>
    <t>TOTAL C TYPE WALL QTY.</t>
  </si>
  <si>
    <t>TOTAL QTY.</t>
  </si>
  <si>
    <t>BALANCED QTY.</t>
  </si>
  <si>
    <t>BALNCED AMOUNT</t>
  </si>
  <si>
    <t>TOTAL AMOUNT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</si>
</sst>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[$₹-439]\ 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27" workbookViewId="0">
      <selection activeCell="I36" sqref="I36"/>
    </sheetView>
  </sheetViews>
  <sheetFormatPr defaultColWidth="8.85546875" defaultRowHeight="15"/>
  <cols>
    <col min="1" max="1" width="8.85546875" style="31"/>
    <col min="2" max="2" width="11" style="31" bestFit="1" customWidth="1"/>
    <col min="3" max="4" width="12.28515625" style="31" bestFit="1" customWidth="1"/>
    <col min="5" max="5" width="9.5703125" style="47" bestFit="1" customWidth="1"/>
    <col min="6" max="6" width="6" style="47" bestFit="1" customWidth="1"/>
    <col min="7" max="7" width="11.7109375" style="47" customWidth="1"/>
    <col min="8" max="8" width="10.140625" style="47" bestFit="1" customWidth="1"/>
    <col min="9" max="9" width="10.85546875" style="47" customWidth="1"/>
    <col min="10" max="10" width="10.140625" style="47" customWidth="1"/>
    <col min="11" max="11" width="11.28515625" style="47" customWidth="1"/>
    <col min="12" max="12" width="5.85546875" style="31" bestFit="1" customWidth="1"/>
    <col min="13" max="13" width="8.85546875" style="31" customWidth="1"/>
    <col min="14" max="16384" width="8.85546875" style="31"/>
  </cols>
  <sheetData>
    <row r="1" spans="1:12" ht="18" customHeight="1">
      <c r="A1" s="76" t="s">
        <v>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16.149999999999999" customHeight="1">
      <c r="A2" s="79" t="s">
        <v>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4" spans="1:12" ht="45.6" customHeight="1">
      <c r="A4" s="59" t="s">
        <v>41</v>
      </c>
      <c r="B4" s="59" t="s">
        <v>42</v>
      </c>
      <c r="C4" s="59" t="s">
        <v>43</v>
      </c>
      <c r="D4" s="59" t="s">
        <v>44</v>
      </c>
      <c r="E4" s="60" t="s">
        <v>87</v>
      </c>
      <c r="F4" s="59" t="s">
        <v>83</v>
      </c>
      <c r="G4" s="60" t="s">
        <v>90</v>
      </c>
      <c r="H4" s="60" t="s">
        <v>84</v>
      </c>
      <c r="I4" s="60" t="s">
        <v>85</v>
      </c>
      <c r="J4" s="60" t="s">
        <v>88</v>
      </c>
      <c r="K4" s="60" t="s">
        <v>89</v>
      </c>
      <c r="L4" s="59" t="s">
        <v>39</v>
      </c>
    </row>
    <row r="5" spans="1:12">
      <c r="A5" s="30"/>
      <c r="B5" s="30"/>
      <c r="C5" s="30"/>
      <c r="D5" s="30"/>
      <c r="E5" s="51"/>
      <c r="F5" s="51"/>
      <c r="G5" s="51"/>
      <c r="H5" s="51"/>
      <c r="I5" s="51"/>
      <c r="J5" s="51"/>
      <c r="K5" s="51"/>
      <c r="L5" s="30"/>
    </row>
    <row r="6" spans="1:12" ht="20.45" customHeight="1">
      <c r="A6" s="29" t="s">
        <v>75</v>
      </c>
      <c r="B6" s="64" t="s">
        <v>49</v>
      </c>
      <c r="C6" s="65"/>
      <c r="D6" s="66"/>
      <c r="E6" s="51"/>
      <c r="F6" s="51"/>
      <c r="G6" s="51"/>
      <c r="H6" s="51"/>
      <c r="I6" s="51"/>
      <c r="J6" s="51"/>
      <c r="K6" s="51"/>
      <c r="L6" s="30"/>
    </row>
    <row r="7" spans="1:12">
      <c r="A7" s="32">
        <v>1</v>
      </c>
      <c r="B7" s="30" t="s">
        <v>56</v>
      </c>
      <c r="C7" s="14">
        <v>88.16</v>
      </c>
      <c r="D7" s="14">
        <v>91.5</v>
      </c>
      <c r="E7" s="43">
        <f>+'a type wall .'!J4+'a type wall .'!J5+'a type wall .'!J6</f>
        <v>699.5806477920006</v>
      </c>
      <c r="F7" s="54">
        <v>150</v>
      </c>
      <c r="G7" s="53">
        <f>+E7*F7</f>
        <v>104937.09716880009</v>
      </c>
      <c r="H7" s="35">
        <v>699.58100000000002</v>
      </c>
      <c r="I7" s="53">
        <f>+H7*F7</f>
        <v>104937.15000000001</v>
      </c>
      <c r="J7" s="53">
        <v>0</v>
      </c>
      <c r="K7" s="53">
        <f>+J7*F7</f>
        <v>0</v>
      </c>
      <c r="L7" s="32" t="s">
        <v>46</v>
      </c>
    </row>
    <row r="8" spans="1:12">
      <c r="A8" s="32">
        <v>2</v>
      </c>
      <c r="B8" s="30" t="s">
        <v>56</v>
      </c>
      <c r="C8" s="14">
        <v>91.65</v>
      </c>
      <c r="D8" s="14">
        <v>94.35</v>
      </c>
      <c r="E8" s="43">
        <f>+'b type wall '!J4</f>
        <v>578.20440599999756</v>
      </c>
      <c r="F8" s="54">
        <v>150</v>
      </c>
      <c r="G8" s="53">
        <f t="shared" ref="G8:G11" si="0">+E8*F8</f>
        <v>86730.660899999639</v>
      </c>
      <c r="H8" s="52">
        <v>0</v>
      </c>
      <c r="I8" s="35">
        <f>+H8*F8</f>
        <v>0</v>
      </c>
      <c r="J8" s="35">
        <f>+E8</f>
        <v>578.20440599999756</v>
      </c>
      <c r="K8" s="53">
        <f>+J8*F8</f>
        <v>86730.660899999639</v>
      </c>
      <c r="L8" s="32" t="s">
        <v>46</v>
      </c>
    </row>
    <row r="9" spans="1:12">
      <c r="A9" s="32">
        <v>3</v>
      </c>
      <c r="B9" s="30" t="s">
        <v>56</v>
      </c>
      <c r="C9" s="14">
        <v>94.5</v>
      </c>
      <c r="D9" s="14">
        <v>97.35</v>
      </c>
      <c r="E9" s="43">
        <f>+'a and j type wall '!K4</f>
        <v>610.32687299999873</v>
      </c>
      <c r="F9" s="54">
        <v>150</v>
      </c>
      <c r="G9" s="53">
        <f t="shared" si="0"/>
        <v>91549.030949999811</v>
      </c>
      <c r="H9" s="52">
        <v>0</v>
      </c>
      <c r="I9" s="35">
        <f>+H9*F9</f>
        <v>0</v>
      </c>
      <c r="J9" s="35">
        <f>+E9</f>
        <v>610.32687299999873</v>
      </c>
      <c r="K9" s="53">
        <f>+J9*F9</f>
        <v>91549.030949999811</v>
      </c>
      <c r="L9" s="32" t="s">
        <v>46</v>
      </c>
    </row>
    <row r="10" spans="1:12">
      <c r="A10" s="32">
        <v>4</v>
      </c>
      <c r="B10" s="30" t="s">
        <v>56</v>
      </c>
      <c r="C10" s="14">
        <v>97.5</v>
      </c>
      <c r="D10" s="14">
        <f>100.8-0.15</f>
        <v>100.64999999999999</v>
      </c>
      <c r="E10" s="43">
        <f>+'a and j type wall '!K12</f>
        <v>674.5718069999981</v>
      </c>
      <c r="F10" s="54">
        <v>150</v>
      </c>
      <c r="G10" s="53">
        <f t="shared" si="0"/>
        <v>101185.77104999972</v>
      </c>
      <c r="H10" s="52">
        <v>0</v>
      </c>
      <c r="I10" s="35">
        <f>+H10*F10</f>
        <v>0</v>
      </c>
      <c r="J10" s="35">
        <f>+E10</f>
        <v>674.5718069999981</v>
      </c>
      <c r="K10" s="53">
        <f>+J10*F10</f>
        <v>101185.77104999972</v>
      </c>
      <c r="L10" s="32" t="s">
        <v>46</v>
      </c>
    </row>
    <row r="11" spans="1:12">
      <c r="A11" s="32">
        <v>5</v>
      </c>
      <c r="B11" s="30" t="s">
        <v>56</v>
      </c>
      <c r="C11" s="14">
        <v>100.8</v>
      </c>
      <c r="D11" s="14">
        <v>101.4</v>
      </c>
      <c r="E11" s="43">
        <f>+'a and j type wall '!K20</f>
        <v>86.632977600001226</v>
      </c>
      <c r="F11" s="54">
        <v>150</v>
      </c>
      <c r="G11" s="53">
        <f t="shared" si="0"/>
        <v>12994.946640000184</v>
      </c>
      <c r="H11" s="52">
        <v>0</v>
      </c>
      <c r="I11" s="35">
        <f>+H11*F11</f>
        <v>0</v>
      </c>
      <c r="J11" s="35">
        <f>+E11</f>
        <v>86.632977600001226</v>
      </c>
      <c r="K11" s="53">
        <f>+J11*F11</f>
        <v>12994.946640000184</v>
      </c>
      <c r="L11" s="32" t="s">
        <v>46</v>
      </c>
    </row>
    <row r="12" spans="1:12">
      <c r="A12" s="30"/>
      <c r="B12" s="30"/>
      <c r="C12" s="14"/>
      <c r="D12" s="14"/>
      <c r="E12" s="35"/>
      <c r="F12" s="54"/>
      <c r="G12" s="54"/>
      <c r="H12" s="35"/>
      <c r="I12" s="35"/>
      <c r="J12" s="35"/>
      <c r="K12" s="35"/>
      <c r="L12" s="33"/>
    </row>
    <row r="13" spans="1:12">
      <c r="A13" s="30"/>
      <c r="B13" s="61" t="s">
        <v>47</v>
      </c>
      <c r="C13" s="62"/>
      <c r="D13" s="63"/>
      <c r="E13" s="56">
        <f>SUM(E7:E12)</f>
        <v>2649.3167113919958</v>
      </c>
      <c r="F13" s="54"/>
      <c r="G13" s="54"/>
      <c r="H13" s="35"/>
      <c r="I13" s="35"/>
      <c r="J13" s="35"/>
      <c r="K13" s="35"/>
      <c r="L13" s="34" t="s">
        <v>46</v>
      </c>
    </row>
    <row r="14" spans="1:12">
      <c r="A14" s="30"/>
      <c r="B14" s="73"/>
      <c r="C14" s="74"/>
      <c r="D14" s="75"/>
      <c r="E14" s="35"/>
      <c r="F14" s="54"/>
      <c r="G14" s="54"/>
      <c r="H14" s="35"/>
      <c r="I14" s="35"/>
      <c r="J14" s="35"/>
      <c r="K14" s="35"/>
      <c r="L14" s="36"/>
    </row>
    <row r="15" spans="1:12">
      <c r="A15" s="32" t="s">
        <v>76</v>
      </c>
      <c r="B15" s="64" t="s">
        <v>48</v>
      </c>
      <c r="C15" s="65"/>
      <c r="D15" s="66"/>
      <c r="E15" s="35"/>
      <c r="F15" s="54"/>
      <c r="G15" s="54"/>
      <c r="H15" s="35"/>
      <c r="I15" s="35"/>
      <c r="J15" s="35"/>
      <c r="K15" s="35"/>
      <c r="L15" s="33"/>
    </row>
    <row r="16" spans="1:12">
      <c r="A16" s="32">
        <v>1</v>
      </c>
      <c r="B16" s="30" t="s">
        <v>57</v>
      </c>
      <c r="C16" s="14">
        <v>88.12</v>
      </c>
      <c r="D16" s="14">
        <v>91.5</v>
      </c>
      <c r="E16" s="43">
        <f>+'a type wall .'!J8+'a type wall .'!J9+'a type wall .'!J10+'a type wall .'!J11</f>
        <v>541.0714046399994</v>
      </c>
      <c r="F16" s="54">
        <v>150</v>
      </c>
      <c r="G16" s="53">
        <f t="shared" ref="G16:G19" si="1">+E16*F16</f>
        <v>81160.710695999907</v>
      </c>
      <c r="H16" s="35">
        <v>541.07000000000005</v>
      </c>
      <c r="I16" s="53">
        <f>+H16*F16</f>
        <v>81160.500000000015</v>
      </c>
      <c r="J16" s="35">
        <v>0</v>
      </c>
      <c r="K16" s="53">
        <f t="shared" ref="K16:K19" si="2">+J16*F16</f>
        <v>0</v>
      </c>
      <c r="L16" s="32" t="s">
        <v>46</v>
      </c>
    </row>
    <row r="17" spans="1:13">
      <c r="A17" s="32">
        <v>2</v>
      </c>
      <c r="B17" s="30" t="s">
        <v>57</v>
      </c>
      <c r="C17" s="14">
        <v>91.65</v>
      </c>
      <c r="D17" s="14">
        <v>94.35</v>
      </c>
      <c r="E17" s="43">
        <f>+'b type wall '!J6</f>
        <v>494.12572559999785</v>
      </c>
      <c r="F17" s="54">
        <v>150</v>
      </c>
      <c r="G17" s="53">
        <f t="shared" si="1"/>
        <v>74118.858839999681</v>
      </c>
      <c r="H17" s="52">
        <v>0</v>
      </c>
      <c r="I17" s="35">
        <f>+F17*H17</f>
        <v>0</v>
      </c>
      <c r="J17" s="35">
        <f>+E17</f>
        <v>494.12572559999785</v>
      </c>
      <c r="K17" s="53">
        <f t="shared" si="2"/>
        <v>74118.858839999681</v>
      </c>
      <c r="L17" s="32" t="s">
        <v>46</v>
      </c>
    </row>
    <row r="18" spans="1:13">
      <c r="A18" s="32">
        <v>3</v>
      </c>
      <c r="B18" s="30" t="s">
        <v>57</v>
      </c>
      <c r="C18" s="14">
        <v>94.5</v>
      </c>
      <c r="D18" s="14">
        <v>97.35</v>
      </c>
      <c r="E18" s="43">
        <f>+'a and j type wall '!K6</f>
        <v>521.57715479999888</v>
      </c>
      <c r="F18" s="54">
        <v>150</v>
      </c>
      <c r="G18" s="53">
        <f t="shared" si="1"/>
        <v>78236.573219999831</v>
      </c>
      <c r="H18" s="52">
        <v>0</v>
      </c>
      <c r="I18" s="35">
        <f>+F18*H18</f>
        <v>0</v>
      </c>
      <c r="J18" s="35">
        <f>+E18</f>
        <v>521.57715479999888</v>
      </c>
      <c r="K18" s="53">
        <f t="shared" si="2"/>
        <v>78236.573219999831</v>
      </c>
      <c r="L18" s="32" t="s">
        <v>46</v>
      </c>
    </row>
    <row r="19" spans="1:13">
      <c r="A19" s="32">
        <v>4</v>
      </c>
      <c r="B19" s="30" t="s">
        <v>57</v>
      </c>
      <c r="C19" s="14">
        <v>97.5</v>
      </c>
      <c r="D19" s="14">
        <f>100.8-0.15</f>
        <v>100.64999999999999</v>
      </c>
      <c r="E19" s="43">
        <f>+'a and j type wall '!K14</f>
        <v>576.48001319999833</v>
      </c>
      <c r="F19" s="54">
        <v>150</v>
      </c>
      <c r="G19" s="53">
        <f t="shared" si="1"/>
        <v>86472.001979999754</v>
      </c>
      <c r="H19" s="52">
        <v>0</v>
      </c>
      <c r="I19" s="35">
        <f>+F19*H19</f>
        <v>0</v>
      </c>
      <c r="J19" s="35">
        <f>+E19</f>
        <v>576.48001319999833</v>
      </c>
      <c r="K19" s="53">
        <f t="shared" si="2"/>
        <v>86472.001979999754</v>
      </c>
      <c r="L19" s="32" t="s">
        <v>46</v>
      </c>
    </row>
    <row r="20" spans="1:13">
      <c r="A20" s="32"/>
      <c r="B20" s="30"/>
      <c r="C20" s="14"/>
      <c r="D20" s="14"/>
      <c r="E20" s="35"/>
      <c r="F20" s="54"/>
      <c r="G20" s="54"/>
      <c r="H20" s="35"/>
      <c r="I20" s="35"/>
      <c r="J20" s="35"/>
      <c r="K20" s="35"/>
      <c r="L20" s="33"/>
    </row>
    <row r="21" spans="1:13">
      <c r="A21" s="30"/>
      <c r="B21" s="61" t="s">
        <v>50</v>
      </c>
      <c r="C21" s="62"/>
      <c r="D21" s="63"/>
      <c r="E21" s="56">
        <f>SUM(E16:E20)</f>
        <v>2133.2542982399946</v>
      </c>
      <c r="F21" s="54"/>
      <c r="G21" s="54"/>
      <c r="H21" s="35"/>
      <c r="I21" s="35"/>
      <c r="J21" s="35"/>
      <c r="K21" s="35"/>
      <c r="L21" s="34" t="s">
        <v>46</v>
      </c>
    </row>
    <row r="22" spans="1:13">
      <c r="A22" s="30"/>
      <c r="B22" s="67"/>
      <c r="C22" s="68"/>
      <c r="D22" s="69"/>
      <c r="E22" s="35"/>
      <c r="F22" s="54"/>
      <c r="G22" s="54"/>
      <c r="H22" s="35"/>
      <c r="I22" s="35"/>
      <c r="J22" s="35"/>
      <c r="K22" s="35"/>
      <c r="L22" s="33"/>
    </row>
    <row r="23" spans="1:13">
      <c r="A23" s="32" t="s">
        <v>77</v>
      </c>
      <c r="B23" s="64" t="s">
        <v>51</v>
      </c>
      <c r="C23" s="65"/>
      <c r="D23" s="66"/>
      <c r="E23" s="35"/>
      <c r="F23" s="54"/>
      <c r="G23" s="54"/>
      <c r="H23" s="35"/>
      <c r="I23" s="35"/>
      <c r="J23" s="35"/>
      <c r="K23" s="35"/>
      <c r="L23" s="33"/>
    </row>
    <row r="24" spans="1:13">
      <c r="A24" s="32">
        <v>1</v>
      </c>
      <c r="B24" s="30" t="s">
        <v>58</v>
      </c>
      <c r="C24" s="14">
        <v>89.186999999999998</v>
      </c>
      <c r="D24" s="14">
        <v>93</v>
      </c>
      <c r="E24" s="43">
        <f>+'a type wall .'!J13+'a type wall .'!J14+'a type wall .'!J33</f>
        <v>2306.9247430320006</v>
      </c>
      <c r="F24" s="54">
        <v>150</v>
      </c>
      <c r="G24" s="53">
        <f t="shared" ref="G24:G27" si="3">+E24*F24</f>
        <v>346038.7114548001</v>
      </c>
      <c r="H24" s="35">
        <v>776.7</v>
      </c>
      <c r="I24" s="53">
        <f>+H24*F24</f>
        <v>116505</v>
      </c>
      <c r="J24" s="35">
        <f>+E24-H24</f>
        <v>1530.2247430320006</v>
      </c>
      <c r="K24" s="53">
        <f>+J24*F24</f>
        <v>229533.7114548001</v>
      </c>
      <c r="L24" s="32" t="s">
        <v>46</v>
      </c>
    </row>
    <row r="25" spans="1:13">
      <c r="A25" s="32">
        <v>2</v>
      </c>
      <c r="B25" s="30" t="s">
        <v>58</v>
      </c>
      <c r="C25" s="14">
        <v>93.15</v>
      </c>
      <c r="D25" s="14">
        <f>96-0.15</f>
        <v>95.85</v>
      </c>
      <c r="E25" s="43">
        <f>+'b type wall '!J8+'b type wall '!J9+'b type wall '!J18</f>
        <v>1840.5180611999922</v>
      </c>
      <c r="F25" s="54">
        <v>150</v>
      </c>
      <c r="G25" s="53">
        <f t="shared" si="3"/>
        <v>276077.70917999884</v>
      </c>
      <c r="H25" s="52">
        <v>0</v>
      </c>
      <c r="I25" s="35">
        <f>+F25*H25</f>
        <v>0</v>
      </c>
      <c r="J25" s="35">
        <f>+E25</f>
        <v>1840.5180611999922</v>
      </c>
      <c r="K25" s="53">
        <f>+E25*F25</f>
        <v>276077.70917999884</v>
      </c>
      <c r="L25" s="32" t="s">
        <v>46</v>
      </c>
    </row>
    <row r="26" spans="1:13">
      <c r="A26" s="32">
        <v>3</v>
      </c>
      <c r="B26" s="30" t="s">
        <v>58</v>
      </c>
      <c r="C26" s="14">
        <v>96</v>
      </c>
      <c r="D26" s="14">
        <f>100.2-0.15</f>
        <v>100.05</v>
      </c>
      <c r="E26" s="43">
        <f>+'b type wall '!J25</f>
        <v>1989.1597517999983</v>
      </c>
      <c r="F26" s="54">
        <v>150</v>
      </c>
      <c r="G26" s="53">
        <f t="shared" si="3"/>
        <v>298373.96276999975</v>
      </c>
      <c r="H26" s="52">
        <v>0</v>
      </c>
      <c r="I26" s="35">
        <f>+F26*H26</f>
        <v>0</v>
      </c>
      <c r="J26" s="35">
        <f>+E26</f>
        <v>1989.1597517999983</v>
      </c>
      <c r="K26" s="53">
        <f>+E26*F26</f>
        <v>298373.96276999975</v>
      </c>
      <c r="L26" s="32" t="s">
        <v>46</v>
      </c>
    </row>
    <row r="27" spans="1:13">
      <c r="A27" s="32">
        <v>4</v>
      </c>
      <c r="B27" s="30" t="s">
        <v>58</v>
      </c>
      <c r="C27" s="14">
        <v>96</v>
      </c>
      <c r="D27" s="14">
        <f>98.85-0.15</f>
        <v>98.699999999999989</v>
      </c>
      <c r="E27" s="43">
        <f>+'b type wall '!J26</f>
        <v>514.41155999999785</v>
      </c>
      <c r="F27" s="54">
        <v>150</v>
      </c>
      <c r="G27" s="53">
        <f t="shared" si="3"/>
        <v>77161.733999999677</v>
      </c>
      <c r="H27" s="52">
        <v>0</v>
      </c>
      <c r="I27" s="35">
        <f>+F27*H27</f>
        <v>0</v>
      </c>
      <c r="J27" s="35">
        <f>+E27</f>
        <v>514.41155999999785</v>
      </c>
      <c r="K27" s="53">
        <f>+E27*F27</f>
        <v>77161.733999999677</v>
      </c>
      <c r="L27" s="32" t="s">
        <v>46</v>
      </c>
    </row>
    <row r="28" spans="1:13">
      <c r="A28" s="30"/>
      <c r="B28" s="61" t="s">
        <v>53</v>
      </c>
      <c r="C28" s="62"/>
      <c r="D28" s="63"/>
      <c r="E28" s="56">
        <f>SUM(E23:E27)</f>
        <v>6651.0141160319881</v>
      </c>
      <c r="F28" s="54"/>
      <c r="G28" s="54"/>
      <c r="H28" s="35"/>
      <c r="I28" s="35"/>
      <c r="J28" s="35"/>
      <c r="K28" s="35"/>
      <c r="L28" s="34" t="s">
        <v>46</v>
      </c>
    </row>
    <row r="29" spans="1:13">
      <c r="A29" s="30"/>
      <c r="B29" s="70"/>
      <c r="C29" s="71"/>
      <c r="D29" s="72"/>
      <c r="E29" s="35"/>
      <c r="F29" s="54"/>
      <c r="G29" s="54"/>
      <c r="H29" s="35"/>
      <c r="I29" s="35"/>
      <c r="J29" s="35"/>
      <c r="K29" s="35"/>
      <c r="L29" s="36"/>
      <c r="M29" s="47"/>
    </row>
    <row r="30" spans="1:13">
      <c r="A30" s="32" t="s">
        <v>78</v>
      </c>
      <c r="B30" s="64" t="s">
        <v>52</v>
      </c>
      <c r="C30" s="65"/>
      <c r="D30" s="66"/>
      <c r="E30" s="43"/>
      <c r="F30" s="54"/>
      <c r="G30" s="54"/>
      <c r="H30" s="43"/>
      <c r="I30" s="43"/>
      <c r="J30" s="43"/>
      <c r="K30" s="43"/>
      <c r="L30" s="30"/>
    </row>
    <row r="31" spans="1:13">
      <c r="A31" s="32">
        <v>1</v>
      </c>
      <c r="B31" s="30" t="s">
        <v>59</v>
      </c>
      <c r="C31" s="14">
        <f>+D31-2.4</f>
        <v>87.899999999999991</v>
      </c>
      <c r="D31" s="14">
        <v>90.3</v>
      </c>
      <c r="E31" s="43">
        <v>706.81</v>
      </c>
      <c r="F31" s="54">
        <v>150</v>
      </c>
      <c r="G31" s="53">
        <f t="shared" ref="G31" si="4">+E31*F31</f>
        <v>106021.49999999999</v>
      </c>
      <c r="H31" s="35">
        <v>706.81</v>
      </c>
      <c r="I31" s="53">
        <f>+H31*F31</f>
        <v>106021.49999999999</v>
      </c>
      <c r="J31" s="35">
        <v>0</v>
      </c>
      <c r="K31" s="53">
        <f>+J31*F31</f>
        <v>0</v>
      </c>
      <c r="L31" s="32" t="s">
        <v>46</v>
      </c>
    </row>
    <row r="32" spans="1:13">
      <c r="A32" s="30"/>
      <c r="B32" s="61" t="s">
        <v>54</v>
      </c>
      <c r="C32" s="62"/>
      <c r="D32" s="63"/>
      <c r="E32" s="56">
        <f>+E31</f>
        <v>706.81</v>
      </c>
      <c r="F32" s="54"/>
      <c r="G32" s="54"/>
      <c r="H32" s="35"/>
      <c r="I32" s="35"/>
      <c r="J32" s="35"/>
      <c r="K32" s="35"/>
      <c r="L32" s="34" t="s">
        <v>46</v>
      </c>
    </row>
    <row r="33" spans="1:12">
      <c r="A33" s="30"/>
      <c r="B33" s="70"/>
      <c r="C33" s="71"/>
      <c r="D33" s="72"/>
      <c r="E33" s="43"/>
      <c r="F33" s="54"/>
      <c r="G33" s="54"/>
      <c r="H33" s="43"/>
      <c r="I33" s="43"/>
      <c r="J33" s="43"/>
      <c r="K33" s="43"/>
      <c r="L33" s="30"/>
    </row>
    <row r="34" spans="1:12">
      <c r="A34" s="32" t="s">
        <v>79</v>
      </c>
      <c r="B34" s="64" t="s">
        <v>55</v>
      </c>
      <c r="C34" s="65"/>
      <c r="D34" s="66"/>
      <c r="E34" s="43"/>
      <c r="F34" s="54"/>
      <c r="G34" s="54"/>
      <c r="H34" s="43"/>
      <c r="I34" s="43"/>
      <c r="J34" s="43"/>
      <c r="K34" s="43"/>
      <c r="L34" s="30"/>
    </row>
    <row r="35" spans="1:12">
      <c r="A35" s="32">
        <v>1</v>
      </c>
      <c r="B35" s="30" t="s">
        <v>60</v>
      </c>
      <c r="C35" s="14">
        <f>+D35-2.4</f>
        <v>87.899999999999991</v>
      </c>
      <c r="D35" s="14">
        <v>90.3</v>
      </c>
      <c r="E35" s="43">
        <f>+'a type wall .'!J18</f>
        <v>457.53888959999989</v>
      </c>
      <c r="F35" s="54">
        <v>150</v>
      </c>
      <c r="G35" s="53">
        <f t="shared" ref="G35:G36" si="5">+E35*F35</f>
        <v>68630.833439999988</v>
      </c>
      <c r="H35" s="35">
        <v>457.53899999999999</v>
      </c>
      <c r="I35" s="53">
        <f>+H35*F35</f>
        <v>68630.849999999991</v>
      </c>
      <c r="J35" s="35">
        <v>0</v>
      </c>
      <c r="K35" s="53">
        <f t="shared" ref="K35:K36" si="6">+J35*F35</f>
        <v>0</v>
      </c>
      <c r="L35" s="32" t="s">
        <v>46</v>
      </c>
    </row>
    <row r="36" spans="1:12">
      <c r="A36" s="32">
        <v>2</v>
      </c>
      <c r="B36" s="30" t="s">
        <v>60</v>
      </c>
      <c r="C36" s="14">
        <f>+D36-1.2</f>
        <v>89.1</v>
      </c>
      <c r="D36" s="14">
        <v>90.3</v>
      </c>
      <c r="E36" s="43">
        <v>29.06</v>
      </c>
      <c r="F36" s="54">
        <v>150</v>
      </c>
      <c r="G36" s="53">
        <f t="shared" si="5"/>
        <v>4359</v>
      </c>
      <c r="H36" s="35">
        <v>29.06</v>
      </c>
      <c r="I36" s="53">
        <f>+H36*F36</f>
        <v>4359</v>
      </c>
      <c r="J36" s="35">
        <v>0</v>
      </c>
      <c r="K36" s="53">
        <f t="shared" si="6"/>
        <v>0</v>
      </c>
      <c r="L36" s="32" t="s">
        <v>46</v>
      </c>
    </row>
    <row r="37" spans="1:12">
      <c r="A37" s="30"/>
      <c r="B37" s="61" t="s">
        <v>71</v>
      </c>
      <c r="C37" s="62"/>
      <c r="D37" s="63"/>
      <c r="E37" s="56">
        <f>+E36+E35</f>
        <v>486.59888959999989</v>
      </c>
      <c r="F37" s="54"/>
      <c r="G37" s="54"/>
      <c r="H37" s="35"/>
      <c r="I37" s="35"/>
      <c r="J37" s="35"/>
      <c r="K37" s="35"/>
      <c r="L37" s="34" t="s">
        <v>46</v>
      </c>
    </row>
    <row r="38" spans="1:12">
      <c r="A38" s="30"/>
      <c r="B38" s="30"/>
      <c r="C38" s="14"/>
      <c r="D38" s="14"/>
      <c r="E38" s="43"/>
      <c r="F38" s="54"/>
      <c r="G38" s="54"/>
      <c r="H38" s="43"/>
      <c r="I38" s="43"/>
      <c r="J38" s="43"/>
      <c r="K38" s="43"/>
      <c r="L38" s="30"/>
    </row>
    <row r="39" spans="1:12">
      <c r="F39" s="54"/>
      <c r="G39" s="87"/>
    </row>
    <row r="40" spans="1:12">
      <c r="A40" s="32" t="s">
        <v>80</v>
      </c>
      <c r="B40" s="64" t="s">
        <v>68</v>
      </c>
      <c r="C40" s="65"/>
      <c r="D40" s="66"/>
      <c r="E40" s="51"/>
      <c r="F40" s="54"/>
      <c r="G40" s="54"/>
      <c r="H40" s="51"/>
      <c r="I40" s="51"/>
      <c r="J40" s="51"/>
      <c r="K40" s="51"/>
      <c r="L40" s="30"/>
    </row>
    <row r="41" spans="1:12">
      <c r="A41" s="32">
        <v>1</v>
      </c>
      <c r="B41" s="30" t="s">
        <v>69</v>
      </c>
      <c r="C41" s="48">
        <v>96</v>
      </c>
      <c r="D41" s="48">
        <f>98.85-0.2</f>
        <v>98.649999999999991</v>
      </c>
      <c r="E41" s="43">
        <v>644.71600000000001</v>
      </c>
      <c r="F41" s="54">
        <v>150</v>
      </c>
      <c r="G41" s="53">
        <f t="shared" ref="G41" si="7">+E41*F41</f>
        <v>96707.4</v>
      </c>
      <c r="H41" s="52">
        <v>0</v>
      </c>
      <c r="I41" s="35">
        <f>+F41*H41</f>
        <v>0</v>
      </c>
      <c r="J41" s="35">
        <f>+E41</f>
        <v>644.71600000000001</v>
      </c>
      <c r="K41" s="53">
        <f>+J41*F41</f>
        <v>96707.4</v>
      </c>
      <c r="L41" s="32" t="s">
        <v>46</v>
      </c>
    </row>
    <row r="42" spans="1:12">
      <c r="A42" s="30"/>
      <c r="B42" s="61" t="s">
        <v>72</v>
      </c>
      <c r="C42" s="62"/>
      <c r="D42" s="63"/>
      <c r="E42" s="56">
        <f>+E41</f>
        <v>644.71600000000001</v>
      </c>
      <c r="F42" s="54"/>
      <c r="G42" s="54"/>
      <c r="H42" s="35"/>
      <c r="I42" s="35"/>
      <c r="J42" s="35"/>
      <c r="K42" s="35"/>
      <c r="L42" s="34" t="s">
        <v>46</v>
      </c>
    </row>
    <row r="43" spans="1:12">
      <c r="F43" s="54"/>
      <c r="G43" s="87"/>
    </row>
    <row r="44" spans="1:12">
      <c r="A44" s="32" t="s">
        <v>81</v>
      </c>
      <c r="B44" s="64" t="s">
        <v>64</v>
      </c>
      <c r="C44" s="65"/>
      <c r="D44" s="66"/>
      <c r="E44" s="51"/>
      <c r="F44" s="54"/>
      <c r="G44" s="54"/>
      <c r="H44" s="51"/>
      <c r="I44" s="51"/>
      <c r="J44" s="51"/>
      <c r="K44" s="51"/>
      <c r="L44" s="30"/>
    </row>
    <row r="45" spans="1:12">
      <c r="A45" s="32">
        <v>1</v>
      </c>
      <c r="B45" s="30" t="s">
        <v>73</v>
      </c>
      <c r="C45" s="48">
        <v>96</v>
      </c>
      <c r="D45" s="48">
        <f>98.85-0.2</f>
        <v>98.649999999999991</v>
      </c>
      <c r="E45" s="43">
        <v>610.20100000000002</v>
      </c>
      <c r="F45" s="54">
        <v>150</v>
      </c>
      <c r="G45" s="53">
        <f t="shared" ref="G45" si="8">+E45*F45</f>
        <v>91530.150000000009</v>
      </c>
      <c r="H45" s="52">
        <v>0</v>
      </c>
      <c r="I45" s="35">
        <f>+F45*H45</f>
        <v>0</v>
      </c>
      <c r="J45" s="35">
        <f>+E45</f>
        <v>610.20100000000002</v>
      </c>
      <c r="K45" s="53">
        <f>+J45*F45</f>
        <v>91530.150000000009</v>
      </c>
      <c r="L45" s="32" t="s">
        <v>46</v>
      </c>
    </row>
    <row r="46" spans="1:12">
      <c r="A46" s="30"/>
      <c r="B46" s="61" t="s">
        <v>86</v>
      </c>
      <c r="C46" s="62"/>
      <c r="D46" s="63"/>
      <c r="E46" s="56">
        <f>+E45</f>
        <v>610.20100000000002</v>
      </c>
      <c r="F46" s="54"/>
      <c r="G46" s="54"/>
      <c r="H46" s="35"/>
      <c r="I46" s="35"/>
      <c r="J46" s="35"/>
      <c r="K46" s="35"/>
      <c r="L46" s="34" t="s">
        <v>46</v>
      </c>
    </row>
    <row r="47" spans="1:12">
      <c r="F47" s="54"/>
      <c r="G47" s="87"/>
    </row>
    <row r="48" spans="1:12">
      <c r="A48" s="30"/>
      <c r="B48" s="61" t="s">
        <v>74</v>
      </c>
      <c r="C48" s="62"/>
      <c r="D48" s="63"/>
      <c r="E48" s="56">
        <f>+E46+E42+E37+E32+E28+E21+E13</f>
        <v>13881.911015263977</v>
      </c>
      <c r="F48" s="54"/>
      <c r="G48" s="58">
        <f>SUM(G7:G47)</f>
        <v>2082286.6522895966</v>
      </c>
      <c r="H48" s="55">
        <f>SUM(H7:H47)</f>
        <v>3210.7599999999998</v>
      </c>
      <c r="I48" s="58">
        <f>SUM(I7:I47)</f>
        <v>481614</v>
      </c>
      <c r="J48" s="53">
        <f>SUM(J7:J47)</f>
        <v>10671.15007323198</v>
      </c>
      <c r="K48" s="57">
        <f>SUM(K7:K47)</f>
        <v>1600672.5109847968</v>
      </c>
      <c r="L48" s="34" t="s">
        <v>46</v>
      </c>
    </row>
    <row r="50" spans="9:9">
      <c r="I50" s="88"/>
    </row>
  </sheetData>
  <mergeCells count="21">
    <mergeCell ref="B14:D14"/>
    <mergeCell ref="B29:D29"/>
    <mergeCell ref="B28:D28"/>
    <mergeCell ref="A1:L1"/>
    <mergeCell ref="A2:L2"/>
    <mergeCell ref="B13:D13"/>
    <mergeCell ref="B21:D21"/>
    <mergeCell ref="B15:D15"/>
    <mergeCell ref="B6:D6"/>
    <mergeCell ref="B23:D23"/>
    <mergeCell ref="B42:D42"/>
    <mergeCell ref="B46:D46"/>
    <mergeCell ref="B48:D48"/>
    <mergeCell ref="B44:D44"/>
    <mergeCell ref="B22:D22"/>
    <mergeCell ref="B32:D32"/>
    <mergeCell ref="B33:D33"/>
    <mergeCell ref="B34:D34"/>
    <mergeCell ref="B40:D40"/>
    <mergeCell ref="B30:D30"/>
    <mergeCell ref="B37:D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C2:L35"/>
  <sheetViews>
    <sheetView workbookViewId="0">
      <selection activeCell="J8" sqref="J8:J11"/>
    </sheetView>
  </sheetViews>
  <sheetFormatPr defaultRowHeight="15"/>
  <cols>
    <col min="3" max="3" width="6.28515625" customWidth="1"/>
    <col min="4" max="4" width="26.140625" customWidth="1"/>
    <col min="5" max="5" width="10.28515625" customWidth="1"/>
    <col min="6" max="6" width="9.7109375" customWidth="1"/>
    <col min="9" max="9" width="11.7109375" customWidth="1"/>
    <col min="10" max="10" width="12.42578125" customWidth="1"/>
  </cols>
  <sheetData>
    <row r="2" spans="3:12">
      <c r="C2" s="82" t="s">
        <v>9</v>
      </c>
      <c r="D2" s="82"/>
      <c r="E2" s="82"/>
      <c r="F2" s="82"/>
      <c r="G2" s="82"/>
      <c r="H2" s="82"/>
      <c r="I2" s="82"/>
      <c r="J2" s="82"/>
    </row>
    <row r="3" spans="3:12">
      <c r="C3" s="17" t="s">
        <v>0</v>
      </c>
      <c r="D3" s="17" t="s">
        <v>1</v>
      </c>
      <c r="E3" s="17"/>
      <c r="F3" s="17"/>
      <c r="G3" s="17" t="s">
        <v>10</v>
      </c>
      <c r="H3" s="17" t="s">
        <v>11</v>
      </c>
      <c r="I3" s="17" t="s">
        <v>2</v>
      </c>
      <c r="J3" s="17" t="s">
        <v>3</v>
      </c>
    </row>
    <row r="4" spans="3:12" ht="15.75">
      <c r="C4" s="17">
        <v>1</v>
      </c>
      <c r="D4" s="37" t="s">
        <v>4</v>
      </c>
      <c r="E4" s="37"/>
      <c r="F4" s="37"/>
      <c r="G4" s="27">
        <v>15.776999999999999</v>
      </c>
      <c r="H4" s="27">
        <f>91.5-88.16</f>
        <v>3.3400000000000034</v>
      </c>
      <c r="I4" s="38">
        <f>G4*H4</f>
        <v>52.69518000000005</v>
      </c>
      <c r="J4" s="9">
        <f>I4*10.764</f>
        <v>567.21091752000052</v>
      </c>
    </row>
    <row r="5" spans="3:12" ht="15.75">
      <c r="C5" s="39"/>
      <c r="D5" s="40" t="s">
        <v>12</v>
      </c>
      <c r="E5" s="40"/>
      <c r="F5" s="40"/>
      <c r="G5" s="27">
        <v>1.768</v>
      </c>
      <c r="H5" s="27">
        <f>91.5-88.314</f>
        <v>3.186000000000007</v>
      </c>
      <c r="I5" s="38">
        <f>G5*H5</f>
        <v>5.6328480000000125</v>
      </c>
      <c r="J5" s="9">
        <f>I5*10.764</f>
        <v>60.631975872000133</v>
      </c>
    </row>
    <row r="6" spans="3:12" ht="15.75">
      <c r="C6" s="39"/>
      <c r="D6" s="40" t="s">
        <v>13</v>
      </c>
      <c r="E6" s="40"/>
      <c r="F6" s="40"/>
      <c r="G6" s="27">
        <v>2.35</v>
      </c>
      <c r="H6" s="27">
        <f>91.5-88.664</f>
        <v>2.8359999999999985</v>
      </c>
      <c r="I6" s="38">
        <f>G6*H6</f>
        <v>6.6645999999999965</v>
      </c>
      <c r="J6" s="9">
        <f>I6*10.764</f>
        <v>71.737754399999957</v>
      </c>
    </row>
    <row r="7" spans="3:12" ht="15.75">
      <c r="C7" s="39"/>
      <c r="D7" s="40"/>
      <c r="E7" s="40"/>
      <c r="F7" s="40"/>
      <c r="G7" s="27"/>
      <c r="H7" s="27"/>
      <c r="I7" s="38"/>
      <c r="J7" s="9"/>
    </row>
    <row r="8" spans="3:12" ht="15.75">
      <c r="C8" s="17">
        <v>2</v>
      </c>
      <c r="D8" s="37" t="s">
        <v>5</v>
      </c>
      <c r="E8" s="37"/>
      <c r="F8" s="37"/>
      <c r="G8" s="27">
        <f>(0.829+1.335+7.215+4.991+2.632)-9</f>
        <v>8.0019999999999989</v>
      </c>
      <c r="H8" s="27">
        <f>91.5-88.12</f>
        <v>3.3799999999999955</v>
      </c>
      <c r="I8" s="38">
        <f>G8*H8</f>
        <v>27.04675999999996</v>
      </c>
      <c r="J8" s="9">
        <f>I8*10.764</f>
        <v>291.13132463999955</v>
      </c>
    </row>
    <row r="9" spans="3:12" ht="15.75">
      <c r="C9" s="39"/>
      <c r="D9" s="41" t="s">
        <v>14</v>
      </c>
      <c r="E9" s="41"/>
      <c r="F9" s="41"/>
      <c r="G9" s="42">
        <v>3</v>
      </c>
      <c r="H9" s="27">
        <f>+(91.5-88.92)</f>
        <v>2.5799999999999983</v>
      </c>
      <c r="I9" s="38">
        <f>G9*H9</f>
        <v>7.7399999999999949</v>
      </c>
      <c r="J9" s="9">
        <f>I9*10.764</f>
        <v>83.313359999999946</v>
      </c>
    </row>
    <row r="10" spans="3:12" ht="15.75">
      <c r="C10" s="39"/>
      <c r="D10" s="41" t="s">
        <v>15</v>
      </c>
      <c r="E10" s="41"/>
      <c r="F10" s="41"/>
      <c r="G10" s="42">
        <v>3</v>
      </c>
      <c r="H10" s="27">
        <f>+(91.5-88.92)</f>
        <v>2.5799999999999983</v>
      </c>
      <c r="I10" s="38">
        <f>G10*H10</f>
        <v>7.7399999999999949</v>
      </c>
      <c r="J10" s="9">
        <f>I10*10.764</f>
        <v>83.313359999999946</v>
      </c>
    </row>
    <row r="11" spans="3:12" ht="15.75">
      <c r="C11" s="39"/>
      <c r="D11" s="41" t="s">
        <v>16</v>
      </c>
      <c r="E11" s="41"/>
      <c r="F11" s="41"/>
      <c r="G11" s="42">
        <v>3</v>
      </c>
      <c r="H11" s="27">
        <f>+(91.5-88.92)</f>
        <v>2.5799999999999983</v>
      </c>
      <c r="I11" s="38">
        <f>G11*H11</f>
        <v>7.7399999999999949</v>
      </c>
      <c r="J11" s="9">
        <f>I11*10.764</f>
        <v>83.313359999999946</v>
      </c>
    </row>
    <row r="12" spans="3:12" ht="15.75">
      <c r="C12" s="39"/>
      <c r="D12" s="41"/>
      <c r="E12" s="41"/>
      <c r="F12" s="41"/>
      <c r="G12" s="27"/>
      <c r="H12" s="27"/>
      <c r="I12" s="38"/>
      <c r="J12" s="9"/>
    </row>
    <row r="13" spans="3:12" ht="15.75">
      <c r="C13" s="17">
        <v>3</v>
      </c>
      <c r="D13" s="40" t="s">
        <v>6</v>
      </c>
      <c r="E13" s="40"/>
      <c r="F13" s="40"/>
      <c r="G13" s="27">
        <f>21.117-9.396</f>
        <v>11.721</v>
      </c>
      <c r="H13" s="43">
        <v>3.1</v>
      </c>
      <c r="I13" s="38">
        <f>G13*H13</f>
        <v>36.335100000000004</v>
      </c>
      <c r="J13" s="9">
        <f>I13*10.764</f>
        <v>391.11101640000004</v>
      </c>
    </row>
    <row r="14" spans="3:12" ht="15.75">
      <c r="C14" s="39"/>
      <c r="D14" s="40" t="s">
        <v>17</v>
      </c>
      <c r="E14" s="40"/>
      <c r="F14" s="40"/>
      <c r="G14" s="27">
        <v>9.3960000000000008</v>
      </c>
      <c r="H14" s="27">
        <f>93-89.187</f>
        <v>3.8130000000000024</v>
      </c>
      <c r="I14" s="38">
        <f>G14*H14</f>
        <v>35.826948000000023</v>
      </c>
      <c r="J14" s="9">
        <f>I14*10.764</f>
        <v>385.64126827200022</v>
      </c>
    </row>
    <row r="15" spans="3:12" ht="15.75">
      <c r="C15" s="39"/>
      <c r="D15" s="39"/>
      <c r="E15" s="39"/>
      <c r="F15" s="39"/>
      <c r="G15" s="27"/>
      <c r="H15" s="27"/>
      <c r="I15" s="38"/>
      <c r="J15" s="9"/>
    </row>
    <row r="16" spans="3:12" ht="15.75">
      <c r="C16" s="39">
        <v>4</v>
      </c>
      <c r="D16" s="40" t="s">
        <v>7</v>
      </c>
      <c r="E16" s="40"/>
      <c r="F16" s="40"/>
      <c r="G16" s="27">
        <f>16.699+5.6+2.89+2.171</f>
        <v>27.36</v>
      </c>
      <c r="H16" s="27">
        <v>2.4</v>
      </c>
      <c r="I16" s="38">
        <f>G16*H16</f>
        <v>65.664000000000001</v>
      </c>
      <c r="J16" s="9">
        <f>I16*10.764</f>
        <v>706.80729599999995</v>
      </c>
      <c r="L16" s="16"/>
    </row>
    <row r="17" spans="3:12" ht="15.75">
      <c r="C17" s="39"/>
      <c r="D17" s="40"/>
      <c r="E17" s="40"/>
      <c r="F17" s="40"/>
      <c r="G17" s="27"/>
      <c r="H17" s="27"/>
      <c r="I17" s="38"/>
      <c r="J17" s="9"/>
    </row>
    <row r="18" spans="3:12" ht="15.75">
      <c r="C18" s="39">
        <v>5</v>
      </c>
      <c r="D18" s="40" t="s">
        <v>8</v>
      </c>
      <c r="E18" s="40"/>
      <c r="F18" s="40"/>
      <c r="G18" s="27">
        <f>13.379+1.499+1.596+1.237</f>
        <v>17.710999999999999</v>
      </c>
      <c r="H18" s="27">
        <v>2.4</v>
      </c>
      <c r="I18" s="38">
        <f>G18*H18</f>
        <v>42.506399999999992</v>
      </c>
      <c r="J18" s="9">
        <f>I18*10.764</f>
        <v>457.53888959999989</v>
      </c>
    </row>
    <row r="19" spans="3:12" ht="15.75">
      <c r="C19" s="39"/>
      <c r="D19" s="40" t="s">
        <v>8</v>
      </c>
      <c r="E19" s="40"/>
      <c r="F19" s="40"/>
      <c r="G19" s="27">
        <v>2.25</v>
      </c>
      <c r="H19" s="27">
        <f>2.4-1.2</f>
        <v>1.2</v>
      </c>
      <c r="I19" s="38">
        <f>G19*H19</f>
        <v>2.6999999999999997</v>
      </c>
      <c r="J19" s="9">
        <f>I19*10.764</f>
        <v>29.062799999999996</v>
      </c>
    </row>
    <row r="20" spans="3:12" ht="18">
      <c r="C20" s="44"/>
      <c r="D20" s="45"/>
      <c r="E20" s="45"/>
      <c r="F20" s="45"/>
      <c r="G20" s="46"/>
      <c r="H20" s="46"/>
      <c r="I20" s="38"/>
      <c r="J20" s="49">
        <f>SUM(J4:J19)</f>
        <v>3210.8133227040003</v>
      </c>
    </row>
    <row r="24" spans="3:12">
      <c r="C24" s="83" t="s">
        <v>9</v>
      </c>
      <c r="D24" s="83"/>
      <c r="E24" s="83"/>
      <c r="F24" s="83"/>
      <c r="G24" s="83"/>
      <c r="H24" s="83"/>
      <c r="I24" s="83"/>
      <c r="J24" s="83"/>
    </row>
    <row r="25" spans="3:12" ht="18" customHeight="1">
      <c r="C25" s="18" t="s">
        <v>0</v>
      </c>
      <c r="D25" s="18" t="s">
        <v>1</v>
      </c>
      <c r="E25" s="19" t="s">
        <v>27</v>
      </c>
      <c r="F25" s="19" t="s">
        <v>28</v>
      </c>
      <c r="G25" s="18" t="s">
        <v>10</v>
      </c>
      <c r="H25" s="18" t="s">
        <v>11</v>
      </c>
      <c r="I25" s="18" t="s">
        <v>2</v>
      </c>
      <c r="J25" s="18" t="s">
        <v>3</v>
      </c>
    </row>
    <row r="26" spans="3:12" ht="15.75">
      <c r="C26" s="2"/>
      <c r="D26" s="4" t="s">
        <v>23</v>
      </c>
      <c r="E26" s="4"/>
      <c r="F26" s="4"/>
      <c r="G26" s="6"/>
      <c r="H26" s="14"/>
      <c r="I26" s="3"/>
      <c r="J26" s="10"/>
    </row>
    <row r="27" spans="3:12" ht="15.75">
      <c r="C27" s="2">
        <v>4</v>
      </c>
      <c r="D27" s="4" t="s">
        <v>18</v>
      </c>
      <c r="E27" s="19">
        <v>89.61</v>
      </c>
      <c r="F27" s="26">
        <v>93</v>
      </c>
      <c r="G27" s="27">
        <f>6.3+6.347+5.986+0.875+16.525</f>
        <v>36.033000000000001</v>
      </c>
      <c r="H27" s="14">
        <f>+F27-E27</f>
        <v>3.3900000000000006</v>
      </c>
      <c r="I27" s="3">
        <f>G27*H27</f>
        <v>122.15187000000003</v>
      </c>
      <c r="J27" s="10">
        <f t="shared" ref="J27:J31" si="0">I27*10.764</f>
        <v>1314.8427286800002</v>
      </c>
      <c r="L27" s="22"/>
    </row>
    <row r="28" spans="3:12" ht="15.75">
      <c r="C28" s="2"/>
      <c r="D28" s="4" t="s">
        <v>19</v>
      </c>
      <c r="E28" s="19">
        <v>90.16</v>
      </c>
      <c r="F28" s="26">
        <v>93</v>
      </c>
      <c r="G28" s="27">
        <f>0.971+0.979</f>
        <v>1.95</v>
      </c>
      <c r="H28" s="14">
        <f t="shared" ref="H28:H31" si="1">+F28-E28</f>
        <v>2.8400000000000034</v>
      </c>
      <c r="I28" s="3">
        <f t="shared" ref="I28:I31" si="2">G28*H28</f>
        <v>5.5380000000000065</v>
      </c>
      <c r="J28" s="10">
        <f t="shared" si="0"/>
        <v>59.611032000000066</v>
      </c>
      <c r="L28" s="24"/>
    </row>
    <row r="29" spans="3:12" ht="15.75">
      <c r="C29" s="2"/>
      <c r="D29" s="4" t="s">
        <v>20</v>
      </c>
      <c r="E29" s="19">
        <v>89.94</v>
      </c>
      <c r="F29" s="26">
        <v>93</v>
      </c>
      <c r="G29" s="27">
        <f>0.975+0.976</f>
        <v>1.9510000000000001</v>
      </c>
      <c r="H29" s="14">
        <f t="shared" si="1"/>
        <v>3.0600000000000023</v>
      </c>
      <c r="I29" s="3">
        <f t="shared" si="2"/>
        <v>5.9700600000000046</v>
      </c>
      <c r="J29" s="10">
        <f t="shared" si="0"/>
        <v>64.26172584000004</v>
      </c>
      <c r="L29" s="24"/>
    </row>
    <row r="30" spans="3:12" ht="15.75">
      <c r="C30" s="2"/>
      <c r="D30" s="4" t="s">
        <v>21</v>
      </c>
      <c r="E30" s="19">
        <v>89.65</v>
      </c>
      <c r="F30" s="26">
        <v>93</v>
      </c>
      <c r="G30" s="27">
        <v>1.4039999999999999</v>
      </c>
      <c r="H30" s="14">
        <f t="shared" si="1"/>
        <v>3.3499999999999943</v>
      </c>
      <c r="I30" s="3">
        <f t="shared" si="2"/>
        <v>4.7033999999999914</v>
      </c>
      <c r="J30" s="10">
        <f t="shared" si="0"/>
        <v>50.627397599999902</v>
      </c>
      <c r="L30" s="24"/>
    </row>
    <row r="31" spans="3:12" ht="15.75">
      <c r="C31" s="2"/>
      <c r="D31" s="4" t="s">
        <v>22</v>
      </c>
      <c r="E31" s="19">
        <v>88.66</v>
      </c>
      <c r="F31" s="26">
        <v>93</v>
      </c>
      <c r="G31" s="27">
        <v>0.874</v>
      </c>
      <c r="H31" s="14">
        <f t="shared" si="1"/>
        <v>4.3400000000000034</v>
      </c>
      <c r="I31" s="3">
        <f t="shared" si="2"/>
        <v>3.793160000000003</v>
      </c>
      <c r="J31" s="10">
        <f t="shared" si="0"/>
        <v>40.829574240000028</v>
      </c>
      <c r="L31" s="24"/>
    </row>
    <row r="32" spans="3:12" ht="15.75">
      <c r="C32" s="2"/>
      <c r="D32" s="4"/>
      <c r="E32" s="4"/>
      <c r="F32" s="3"/>
      <c r="G32" s="6"/>
      <c r="H32" s="6"/>
      <c r="I32" s="3"/>
      <c r="J32" s="11"/>
      <c r="L32" s="24"/>
    </row>
    <row r="33" spans="3:12" ht="18">
      <c r="C33" s="1"/>
      <c r="D33" s="8"/>
      <c r="E33" s="8"/>
      <c r="F33" s="8"/>
      <c r="G33" s="15"/>
      <c r="H33" s="15"/>
      <c r="I33" s="3"/>
      <c r="J33" s="12">
        <f>SUM(J26:J32)</f>
        <v>1530.1724583600003</v>
      </c>
      <c r="L33" s="25"/>
    </row>
    <row r="34" spans="3:12">
      <c r="L34" s="23"/>
    </row>
    <row r="35" spans="3:12">
      <c r="J35">
        <v>7</v>
      </c>
    </row>
  </sheetData>
  <mergeCells count="2">
    <mergeCell ref="C2:J2"/>
    <mergeCell ref="C24: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27"/>
  <sheetViews>
    <sheetView topLeftCell="A13" workbookViewId="0">
      <selection activeCell="J27" sqref="J27"/>
    </sheetView>
  </sheetViews>
  <sheetFormatPr defaultRowHeight="15"/>
  <cols>
    <col min="3" max="3" width="6.28515625" customWidth="1"/>
    <col min="4" max="4" width="16.28515625" bestFit="1" customWidth="1"/>
    <col min="5" max="5" width="9.140625" style="21" customWidth="1"/>
    <col min="6" max="6" width="7.5703125" style="21" customWidth="1"/>
    <col min="9" max="9" width="11.7109375" customWidth="1"/>
    <col min="10" max="10" width="12.42578125" customWidth="1"/>
  </cols>
  <sheetData>
    <row r="1" spans="1:12">
      <c r="A1" s="16"/>
    </row>
    <row r="2" spans="1:12">
      <c r="C2" s="83" t="s">
        <v>26</v>
      </c>
      <c r="D2" s="83"/>
      <c r="E2" s="83"/>
      <c r="F2" s="83"/>
      <c r="G2" s="83"/>
      <c r="H2" s="83"/>
      <c r="I2" s="83"/>
      <c r="J2" s="83"/>
    </row>
    <row r="3" spans="1:12">
      <c r="C3" s="18" t="s">
        <v>0</v>
      </c>
      <c r="D3" s="18" t="s">
        <v>1</v>
      </c>
      <c r="E3" s="19" t="s">
        <v>27</v>
      </c>
      <c r="F3" s="19" t="s">
        <v>28</v>
      </c>
      <c r="G3" s="18" t="s">
        <v>10</v>
      </c>
      <c r="H3" s="18" t="s">
        <v>11</v>
      </c>
      <c r="I3" s="18" t="s">
        <v>2</v>
      </c>
      <c r="J3" s="18" t="s">
        <v>3</v>
      </c>
    </row>
    <row r="4" spans="1:12" ht="15.75">
      <c r="C4" s="18">
        <v>1</v>
      </c>
      <c r="D4" s="5" t="s">
        <v>4</v>
      </c>
      <c r="E4" s="19">
        <v>91.65</v>
      </c>
      <c r="F4" s="19">
        <v>94.35</v>
      </c>
      <c r="G4" s="6">
        <v>19.895</v>
      </c>
      <c r="H4" s="13">
        <f>+F4-E4</f>
        <v>2.6999999999999886</v>
      </c>
      <c r="I4" s="3">
        <f>G4*H4</f>
        <v>53.716499999999776</v>
      </c>
      <c r="J4" s="10">
        <f>I4*10.764</f>
        <v>578.20440599999756</v>
      </c>
      <c r="L4" s="16"/>
    </row>
    <row r="5" spans="1:12" ht="15.75">
      <c r="C5" s="2"/>
      <c r="D5" s="4"/>
      <c r="E5" s="2"/>
      <c r="F5" s="2"/>
      <c r="G5" s="6"/>
      <c r="H5" s="6"/>
      <c r="I5" s="3"/>
      <c r="J5" s="9"/>
      <c r="L5" s="16"/>
    </row>
    <row r="6" spans="1:12" ht="15.75">
      <c r="C6" s="18">
        <v>2</v>
      </c>
      <c r="D6" s="5" t="s">
        <v>5</v>
      </c>
      <c r="E6" s="19">
        <v>91.65</v>
      </c>
      <c r="F6" s="19">
        <v>94.35</v>
      </c>
      <c r="G6" s="6">
        <v>17.001999999999999</v>
      </c>
      <c r="H6" s="13">
        <f>+F6-E6</f>
        <v>2.6999999999999886</v>
      </c>
      <c r="I6" s="3">
        <f>G6*H6</f>
        <v>45.905399999999801</v>
      </c>
      <c r="J6" s="10">
        <f>I6*10.764</f>
        <v>494.12572559999785</v>
      </c>
      <c r="L6" s="16"/>
    </row>
    <row r="7" spans="1:12" ht="15.75">
      <c r="C7" s="2"/>
      <c r="D7" s="7"/>
      <c r="E7" s="6"/>
      <c r="F7" s="6"/>
      <c r="G7" s="6"/>
      <c r="H7" s="6"/>
      <c r="I7" s="3"/>
      <c r="J7" s="9"/>
    </row>
    <row r="8" spans="1:12" ht="15.75">
      <c r="C8" s="18">
        <v>3</v>
      </c>
      <c r="D8" s="5" t="s">
        <v>6</v>
      </c>
      <c r="E8" s="19">
        <v>93.15</v>
      </c>
      <c r="F8" s="19">
        <v>95.85</v>
      </c>
      <c r="G8" s="6">
        <f>21.117-9.396</f>
        <v>11.721</v>
      </c>
      <c r="H8" s="13">
        <f>+F8-E8</f>
        <v>2.6999999999999886</v>
      </c>
      <c r="I8" s="3">
        <f>G8*H8</f>
        <v>31.646699999999868</v>
      </c>
      <c r="J8" s="10">
        <f>I8*10.764</f>
        <v>340.64507879999854</v>
      </c>
      <c r="L8" s="16"/>
    </row>
    <row r="9" spans="1:12" ht="15.75">
      <c r="C9" s="2"/>
      <c r="D9" s="5" t="s">
        <v>17</v>
      </c>
      <c r="E9" s="19">
        <v>93.15</v>
      </c>
      <c r="F9" s="19">
        <v>95.85</v>
      </c>
      <c r="G9" s="6">
        <v>9.3960000000000008</v>
      </c>
      <c r="H9" s="13">
        <f>+F9-E9</f>
        <v>2.6999999999999886</v>
      </c>
      <c r="I9" s="3">
        <f>G9*H9</f>
        <v>25.369199999999896</v>
      </c>
      <c r="J9" s="10">
        <f>I9*10.764</f>
        <v>273.07406879999888</v>
      </c>
      <c r="L9" s="16"/>
    </row>
    <row r="10" spans="1:12" ht="15.75">
      <c r="C10" s="2"/>
      <c r="D10" s="2"/>
      <c r="E10" s="2"/>
      <c r="F10" s="2"/>
      <c r="G10" s="6"/>
      <c r="H10" s="6"/>
      <c r="I10" s="3"/>
      <c r="J10" s="11"/>
    </row>
    <row r="11" spans="1:12" ht="18">
      <c r="C11" s="1"/>
      <c r="D11" s="8"/>
      <c r="E11" s="2"/>
      <c r="F11" s="2"/>
      <c r="G11" s="15"/>
      <c r="H11" s="15"/>
      <c r="I11" s="3"/>
      <c r="J11" s="12">
        <f>SUM(J4:J10)</f>
        <v>1686.049279199993</v>
      </c>
    </row>
    <row r="15" spans="1:12">
      <c r="C15" s="83" t="s">
        <v>9</v>
      </c>
      <c r="D15" s="83"/>
      <c r="E15" s="83"/>
      <c r="F15" s="83"/>
      <c r="G15" s="83"/>
      <c r="H15" s="83"/>
      <c r="I15" s="83"/>
      <c r="J15" s="83"/>
    </row>
    <row r="16" spans="1:12">
      <c r="C16" s="18" t="s">
        <v>0</v>
      </c>
      <c r="D16" s="18" t="s">
        <v>1</v>
      </c>
      <c r="E16" s="19" t="s">
        <v>27</v>
      </c>
      <c r="F16" s="19" t="s">
        <v>28</v>
      </c>
      <c r="G16" s="18" t="s">
        <v>10</v>
      </c>
      <c r="H16" s="18" t="s">
        <v>11</v>
      </c>
      <c r="I16" s="18" t="s">
        <v>2</v>
      </c>
      <c r="J16" s="18" t="s">
        <v>3</v>
      </c>
    </row>
    <row r="17" spans="3:12" ht="15.75">
      <c r="C17" s="2"/>
      <c r="D17" s="4" t="s">
        <v>25</v>
      </c>
      <c r="E17" s="2"/>
      <c r="F17" s="2"/>
      <c r="G17" s="6"/>
      <c r="H17" s="14"/>
      <c r="I17" s="3"/>
      <c r="J17" s="10"/>
    </row>
    <row r="18" spans="3:12" ht="15.75">
      <c r="C18" s="2">
        <v>4</v>
      </c>
      <c r="D18" s="4" t="s">
        <v>18</v>
      </c>
      <c r="E18" s="19">
        <v>93.15</v>
      </c>
      <c r="F18" s="19">
        <f>96-0.15</f>
        <v>95.85</v>
      </c>
      <c r="G18" s="27">
        <v>42.212000000000003</v>
      </c>
      <c r="H18" s="14">
        <f>+F18-E18</f>
        <v>2.6999999999999886</v>
      </c>
      <c r="I18" s="3">
        <f>G18*H18</f>
        <v>113.97239999999952</v>
      </c>
      <c r="J18" s="10">
        <f t="shared" ref="J18" si="0">I18*10.764</f>
        <v>1226.7989135999949</v>
      </c>
      <c r="L18">
        <v>64.352000000000004</v>
      </c>
    </row>
    <row r="19" spans="3:12" ht="15.75">
      <c r="C19" s="2"/>
      <c r="D19" s="4"/>
      <c r="E19" s="2"/>
      <c r="F19" s="2"/>
      <c r="G19" s="6"/>
      <c r="H19" s="6"/>
      <c r="I19" s="3"/>
      <c r="J19" s="11"/>
      <c r="L19">
        <f>+G9+G8</f>
        <v>21.117000000000001</v>
      </c>
    </row>
    <row r="20" spans="3:12" ht="18">
      <c r="C20" s="1"/>
      <c r="D20" s="8"/>
      <c r="E20" s="2"/>
      <c r="F20" s="2"/>
      <c r="G20" s="15"/>
      <c r="H20" s="15"/>
      <c r="I20" s="3"/>
      <c r="J20" s="12">
        <f>SUM(J17:J19)</f>
        <v>1226.7989135999949</v>
      </c>
    </row>
    <row r="21" spans="3:12">
      <c r="L21" s="50">
        <f>+L18-L19</f>
        <v>43.234999999999999</v>
      </c>
    </row>
    <row r="22" spans="3:12">
      <c r="C22" s="83" t="s">
        <v>9</v>
      </c>
      <c r="D22" s="83"/>
      <c r="E22" s="83"/>
      <c r="F22" s="83"/>
      <c r="G22" s="83"/>
      <c r="H22" s="83"/>
      <c r="I22" s="83"/>
      <c r="J22" s="83"/>
    </row>
    <row r="23" spans="3:12">
      <c r="C23" s="20" t="s">
        <v>0</v>
      </c>
      <c r="D23" s="20" t="s">
        <v>1</v>
      </c>
      <c r="E23" s="20" t="s">
        <v>27</v>
      </c>
      <c r="F23" s="20" t="s">
        <v>28</v>
      </c>
      <c r="G23" s="20" t="s">
        <v>10</v>
      </c>
      <c r="H23" s="20" t="s">
        <v>11</v>
      </c>
      <c r="I23" s="20" t="s">
        <v>2</v>
      </c>
      <c r="J23" s="20" t="s">
        <v>3</v>
      </c>
    </row>
    <row r="24" spans="3:12" ht="15.75">
      <c r="C24" s="2"/>
      <c r="D24" s="4" t="s">
        <v>25</v>
      </c>
      <c r="E24" s="2"/>
      <c r="F24" s="2"/>
      <c r="G24" s="6"/>
      <c r="H24" s="14"/>
      <c r="I24" s="3"/>
      <c r="J24" s="10"/>
      <c r="L24">
        <f>42.212+21.117</f>
        <v>63.329000000000008</v>
      </c>
    </row>
    <row r="25" spans="3:12" ht="15.75">
      <c r="C25" s="2">
        <v>4</v>
      </c>
      <c r="D25" s="4" t="s">
        <v>18</v>
      </c>
      <c r="E25" s="20">
        <v>96</v>
      </c>
      <c r="F25" s="20">
        <f>100.2-0.15</f>
        <v>100.05</v>
      </c>
      <c r="G25" s="27">
        <v>45.628999999999998</v>
      </c>
      <c r="H25" s="14">
        <f>+F25-E25</f>
        <v>4.0499999999999972</v>
      </c>
      <c r="I25" s="3">
        <f>G25*H25</f>
        <v>184.79744999999986</v>
      </c>
      <c r="J25" s="10">
        <f t="shared" ref="J25:J26" si="1">I25*10.764</f>
        <v>1989.1597517999983</v>
      </c>
      <c r="L25">
        <f>+L24-17.7</f>
        <v>45.629000000000005</v>
      </c>
    </row>
    <row r="26" spans="3:12" ht="15.75">
      <c r="C26" s="2">
        <v>5</v>
      </c>
      <c r="D26" s="4" t="s">
        <v>18</v>
      </c>
      <c r="E26" s="20">
        <v>96</v>
      </c>
      <c r="F26" s="20">
        <f>98.85-0.15</f>
        <v>98.699999999999989</v>
      </c>
      <c r="G26" s="27">
        <v>17.7</v>
      </c>
      <c r="H26" s="14">
        <f>+F26-E26</f>
        <v>2.6999999999999886</v>
      </c>
      <c r="I26" s="3">
        <f>G26*H26</f>
        <v>47.7899999999998</v>
      </c>
      <c r="J26" s="10">
        <f t="shared" si="1"/>
        <v>514.41155999999785</v>
      </c>
    </row>
    <row r="27" spans="3:12" ht="18">
      <c r="C27" s="1"/>
      <c r="D27" s="4"/>
      <c r="E27" s="2"/>
      <c r="F27" s="2"/>
      <c r="G27" s="15"/>
      <c r="H27" s="15"/>
      <c r="I27" s="3"/>
      <c r="J27" s="12">
        <f>SUM(J24:J26)</f>
        <v>2503.5713117999962</v>
      </c>
    </row>
  </sheetData>
  <mergeCells count="3">
    <mergeCell ref="C2:J2"/>
    <mergeCell ref="C15:J15"/>
    <mergeCell ref="C22:J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D2:L51"/>
  <sheetViews>
    <sheetView topLeftCell="B1" workbookViewId="0">
      <selection activeCell="K23" sqref="K23"/>
    </sheetView>
  </sheetViews>
  <sheetFormatPr defaultRowHeight="15"/>
  <cols>
    <col min="4" max="4" width="6.28515625" customWidth="1"/>
    <col min="5" max="5" width="26.140625" customWidth="1"/>
    <col min="6" max="6" width="10.5703125" customWidth="1"/>
    <col min="7" max="7" width="11.7109375" customWidth="1"/>
    <col min="10" max="10" width="11.7109375" customWidth="1"/>
    <col min="11" max="11" width="12.42578125" customWidth="1"/>
  </cols>
  <sheetData>
    <row r="2" spans="4:11">
      <c r="D2" s="83" t="s">
        <v>9</v>
      </c>
      <c r="E2" s="83"/>
      <c r="F2" s="83"/>
      <c r="G2" s="83"/>
      <c r="H2" s="83"/>
      <c r="I2" s="83"/>
      <c r="J2" s="83"/>
      <c r="K2" s="83"/>
    </row>
    <row r="3" spans="4:11" ht="20.45" customHeight="1">
      <c r="D3" s="18" t="s">
        <v>0</v>
      </c>
      <c r="E3" s="18" t="s">
        <v>1</v>
      </c>
      <c r="F3" s="19" t="s">
        <v>27</v>
      </c>
      <c r="G3" s="19" t="s">
        <v>28</v>
      </c>
      <c r="H3" s="18" t="s">
        <v>10</v>
      </c>
      <c r="I3" s="18" t="s">
        <v>11</v>
      </c>
      <c r="J3" s="18" t="s">
        <v>2</v>
      </c>
      <c r="K3" s="18" t="s">
        <v>3</v>
      </c>
    </row>
    <row r="4" spans="4:11" ht="15.75">
      <c r="D4" s="18">
        <v>1</v>
      </c>
      <c r="E4" s="5" t="s">
        <v>4</v>
      </c>
      <c r="F4" s="19">
        <v>94.5</v>
      </c>
      <c r="G4" s="19">
        <f>97.5-0.15</f>
        <v>97.35</v>
      </c>
      <c r="H4" s="6">
        <v>19.895</v>
      </c>
      <c r="I4" s="13">
        <f>+G4-F4</f>
        <v>2.8499999999999943</v>
      </c>
      <c r="J4" s="3">
        <f>H4*I4</f>
        <v>56.700749999999886</v>
      </c>
      <c r="K4" s="10">
        <f>J4*10.764</f>
        <v>610.32687299999873</v>
      </c>
    </row>
    <row r="5" spans="4:11" ht="15.75">
      <c r="D5" s="2"/>
      <c r="E5" s="4"/>
      <c r="F5" s="4"/>
      <c r="G5" s="4"/>
      <c r="H5" s="6"/>
      <c r="I5" s="6"/>
      <c r="J5" s="3"/>
      <c r="K5" s="9"/>
    </row>
    <row r="6" spans="4:11" ht="15.75">
      <c r="D6" s="18">
        <v>2</v>
      </c>
      <c r="E6" s="5" t="s">
        <v>5</v>
      </c>
      <c r="F6" s="19">
        <v>94.5</v>
      </c>
      <c r="G6" s="19">
        <f>97.5-0.15</f>
        <v>97.35</v>
      </c>
      <c r="H6" s="6">
        <v>17.001999999999999</v>
      </c>
      <c r="I6" s="13">
        <f>+G6-F6</f>
        <v>2.8499999999999943</v>
      </c>
      <c r="J6" s="3">
        <f>H6*I6</f>
        <v>48.455699999999901</v>
      </c>
      <c r="K6" s="10">
        <f>J6*10.764</f>
        <v>521.57715479999888</v>
      </c>
    </row>
    <row r="7" spans="4:11" ht="15.75">
      <c r="D7" s="2"/>
      <c r="E7" s="7"/>
      <c r="F7" s="7"/>
      <c r="G7" s="7"/>
      <c r="H7" s="6"/>
      <c r="I7" s="6"/>
      <c r="J7" s="3"/>
      <c r="K7" s="9"/>
    </row>
    <row r="8" spans="4:11" ht="18">
      <c r="D8" s="1"/>
      <c r="E8" s="8"/>
      <c r="F8" s="8"/>
      <c r="G8" s="8"/>
      <c r="H8" s="15"/>
      <c r="I8" s="15"/>
      <c r="J8" s="3"/>
      <c r="K8" s="12">
        <f>SUM(K4:K7)</f>
        <v>1131.9040277999975</v>
      </c>
    </row>
    <row r="10" spans="4:11">
      <c r="D10" s="83" t="s">
        <v>9</v>
      </c>
      <c r="E10" s="83"/>
      <c r="F10" s="83"/>
      <c r="G10" s="83"/>
      <c r="H10" s="83"/>
      <c r="I10" s="83"/>
      <c r="J10" s="83"/>
      <c r="K10" s="83"/>
    </row>
    <row r="11" spans="4:11">
      <c r="D11" s="20" t="s">
        <v>0</v>
      </c>
      <c r="E11" s="20" t="s">
        <v>1</v>
      </c>
      <c r="F11" s="20" t="s">
        <v>27</v>
      </c>
      <c r="G11" s="20" t="s">
        <v>28</v>
      </c>
      <c r="H11" s="20" t="s">
        <v>10</v>
      </c>
      <c r="I11" s="20" t="s">
        <v>11</v>
      </c>
      <c r="J11" s="20" t="s">
        <v>2</v>
      </c>
      <c r="K11" s="20" t="s">
        <v>3</v>
      </c>
    </row>
    <row r="12" spans="4:11" ht="15.75">
      <c r="D12" s="20">
        <v>1</v>
      </c>
      <c r="E12" s="5" t="s">
        <v>4</v>
      </c>
      <c r="F12" s="20">
        <v>97.5</v>
      </c>
      <c r="G12" s="20">
        <f>100.8-0.15</f>
        <v>100.64999999999999</v>
      </c>
      <c r="H12" s="6">
        <v>19.895</v>
      </c>
      <c r="I12" s="13">
        <f>+G12-F12</f>
        <v>3.1499999999999915</v>
      </c>
      <c r="J12" s="3">
        <f>H12*I12</f>
        <v>62.669249999999828</v>
      </c>
      <c r="K12" s="10">
        <f>J12*10.764</f>
        <v>674.5718069999981</v>
      </c>
    </row>
    <row r="13" spans="4:11" ht="15.75">
      <c r="D13" s="2"/>
      <c r="E13" s="4"/>
      <c r="F13" s="4"/>
      <c r="G13" s="4"/>
      <c r="H13" s="6"/>
      <c r="I13" s="6"/>
      <c r="J13" s="3"/>
      <c r="K13" s="9"/>
    </row>
    <row r="14" spans="4:11" ht="15.75">
      <c r="D14" s="20">
        <v>2</v>
      </c>
      <c r="E14" s="5" t="s">
        <v>5</v>
      </c>
      <c r="F14" s="20">
        <v>97.5</v>
      </c>
      <c r="G14" s="20">
        <f>100.8-0.15</f>
        <v>100.64999999999999</v>
      </c>
      <c r="H14" s="6">
        <v>17.001999999999999</v>
      </c>
      <c r="I14" s="13">
        <f>+G14-F14</f>
        <v>3.1499999999999915</v>
      </c>
      <c r="J14" s="3">
        <f>H14*I14</f>
        <v>53.556299999999851</v>
      </c>
      <c r="K14" s="10">
        <f>J14*10.764</f>
        <v>576.48001319999833</v>
      </c>
    </row>
    <row r="15" spans="4:11" ht="15.75">
      <c r="D15" s="2"/>
      <c r="E15" s="7"/>
      <c r="F15" s="7"/>
      <c r="G15" s="7"/>
      <c r="H15" s="6"/>
      <c r="I15" s="6"/>
      <c r="J15" s="3"/>
      <c r="K15" s="9"/>
    </row>
    <row r="16" spans="4:11" ht="18">
      <c r="D16" s="1"/>
      <c r="E16" s="8"/>
      <c r="F16" s="8"/>
      <c r="G16" s="8"/>
      <c r="H16" s="15"/>
      <c r="I16" s="15"/>
      <c r="J16" s="3"/>
      <c r="K16" s="12">
        <f>SUM(K12:K15)</f>
        <v>1251.0518201999964</v>
      </c>
    </row>
    <row r="18" spans="4:12">
      <c r="D18" s="83" t="s">
        <v>9</v>
      </c>
      <c r="E18" s="83"/>
      <c r="F18" s="83"/>
      <c r="G18" s="83"/>
      <c r="H18" s="83"/>
      <c r="I18" s="83"/>
      <c r="J18" s="83"/>
      <c r="K18" s="83"/>
    </row>
    <row r="19" spans="4:12">
      <c r="D19" s="20" t="s">
        <v>0</v>
      </c>
      <c r="E19" s="20" t="s">
        <v>1</v>
      </c>
      <c r="F19" s="20" t="s">
        <v>27</v>
      </c>
      <c r="G19" s="20" t="s">
        <v>28</v>
      </c>
      <c r="H19" s="20" t="s">
        <v>10</v>
      </c>
      <c r="I19" s="20" t="s">
        <v>11</v>
      </c>
      <c r="J19" s="20" t="s">
        <v>2</v>
      </c>
      <c r="K19" s="20" t="s">
        <v>3</v>
      </c>
    </row>
    <row r="20" spans="4:12" ht="15.75">
      <c r="D20" s="20">
        <v>1</v>
      </c>
      <c r="E20" s="5" t="s">
        <v>4</v>
      </c>
      <c r="F20" s="20">
        <v>100.8</v>
      </c>
      <c r="G20" s="20">
        <v>101.4</v>
      </c>
      <c r="H20" s="6">
        <f>19.895-6.481</f>
        <v>13.414</v>
      </c>
      <c r="I20" s="13">
        <f>+G20-F20</f>
        <v>0.60000000000000853</v>
      </c>
      <c r="J20" s="3">
        <f>H20*I20</f>
        <v>8.0484000000001146</v>
      </c>
      <c r="K20" s="10">
        <f>J20*10.764</f>
        <v>86.632977600001226</v>
      </c>
    </row>
    <row r="21" spans="4:12" ht="15.75">
      <c r="D21" s="2"/>
      <c r="E21" s="4"/>
      <c r="F21" s="4"/>
      <c r="G21" s="4"/>
      <c r="H21" s="6"/>
      <c r="I21" s="6"/>
      <c r="J21" s="3"/>
      <c r="K21" s="9"/>
    </row>
    <row r="22" spans="4:12" ht="15.75">
      <c r="D22" s="2"/>
      <c r="E22" s="7"/>
      <c r="F22" s="7"/>
      <c r="G22" s="7"/>
      <c r="H22" s="6"/>
      <c r="I22" s="6"/>
      <c r="J22" s="3"/>
      <c r="K22" s="9"/>
    </row>
    <row r="23" spans="4:12" ht="18">
      <c r="D23" s="1"/>
      <c r="E23" s="8"/>
      <c r="F23" s="8"/>
      <c r="G23" s="8"/>
      <c r="H23" s="15"/>
      <c r="I23" s="15"/>
      <c r="J23" s="3"/>
      <c r="K23" s="12">
        <f>SUM(K20:K22)</f>
        <v>86.632977600001226</v>
      </c>
    </row>
    <row r="24" spans="4:12">
      <c r="K24" s="23"/>
    </row>
    <row r="26" spans="4:12">
      <c r="H26" s="19">
        <v>88.66</v>
      </c>
      <c r="I26" s="19">
        <f>96-0.2-0.2</f>
        <v>95.6</v>
      </c>
      <c r="J26" s="19">
        <f>+I26-H26</f>
        <v>6.9399999999999977</v>
      </c>
    </row>
    <row r="27" spans="4:12">
      <c r="H27" s="23"/>
    </row>
    <row r="28" spans="4:12">
      <c r="F28" s="19" t="s">
        <v>34</v>
      </c>
      <c r="G28" s="19" t="s">
        <v>37</v>
      </c>
      <c r="H28" s="19" t="s">
        <v>35</v>
      </c>
      <c r="I28" s="19" t="s">
        <v>36</v>
      </c>
      <c r="J28" s="19" t="s">
        <v>24</v>
      </c>
      <c r="K28" s="19" t="s">
        <v>38</v>
      </c>
      <c r="L28" s="19" t="s">
        <v>39</v>
      </c>
    </row>
    <row r="29" spans="4:12">
      <c r="F29" s="19" t="s">
        <v>29</v>
      </c>
      <c r="G29" s="2">
        <v>1</v>
      </c>
      <c r="H29" s="2">
        <v>5.25</v>
      </c>
      <c r="I29" s="2">
        <v>1.75</v>
      </c>
      <c r="J29" s="2">
        <v>6.94</v>
      </c>
      <c r="K29" s="26">
        <f>+J29*I29*H29*G29</f>
        <v>63.761250000000004</v>
      </c>
      <c r="L29" s="19" t="s">
        <v>30</v>
      </c>
    </row>
    <row r="30" spans="4:12">
      <c r="F30" s="19" t="s">
        <v>32</v>
      </c>
      <c r="G30" s="2">
        <v>1</v>
      </c>
      <c r="H30" s="2">
        <v>5.25</v>
      </c>
      <c r="I30" s="2">
        <v>1.75</v>
      </c>
      <c r="J30" s="2">
        <v>6.94</v>
      </c>
      <c r="K30" s="26">
        <f>+J30*I30*H30*G30</f>
        <v>63.761250000000004</v>
      </c>
      <c r="L30" s="19" t="s">
        <v>30</v>
      </c>
    </row>
    <row r="31" spans="4:12">
      <c r="F31" s="19" t="s">
        <v>33</v>
      </c>
      <c r="G31" s="2">
        <v>1</v>
      </c>
      <c r="H31" s="2">
        <v>6.4</v>
      </c>
      <c r="I31" s="2">
        <v>1.75</v>
      </c>
      <c r="J31" s="2">
        <v>6.94</v>
      </c>
      <c r="K31" s="26">
        <f>+J31*I31*H31*G31</f>
        <v>77.728000000000009</v>
      </c>
      <c r="L31" s="19" t="s">
        <v>30</v>
      </c>
    </row>
    <row r="32" spans="4:12">
      <c r="F32" s="2"/>
      <c r="G32" s="2"/>
      <c r="H32" s="2"/>
      <c r="I32" s="2"/>
      <c r="J32" s="2"/>
      <c r="K32" s="2"/>
      <c r="L32" s="2"/>
    </row>
    <row r="33" spans="6:12">
      <c r="F33" s="2"/>
      <c r="G33" s="2"/>
      <c r="H33" s="2"/>
      <c r="I33" s="2"/>
      <c r="J33" s="2"/>
      <c r="K33" s="26">
        <f>SUM(K29:K32)</f>
        <v>205.25050000000002</v>
      </c>
      <c r="L33" s="19" t="s">
        <v>30</v>
      </c>
    </row>
    <row r="34" spans="6:12">
      <c r="F34" s="2"/>
      <c r="G34" s="2"/>
      <c r="H34" s="2"/>
      <c r="I34" s="2"/>
      <c r="J34" s="2"/>
      <c r="K34" s="28">
        <f>+K33*1000</f>
        <v>205250.50000000003</v>
      </c>
      <c r="L34" s="19" t="s">
        <v>31</v>
      </c>
    </row>
    <row r="35" spans="6:12">
      <c r="F35" s="2"/>
      <c r="G35" s="2"/>
      <c r="H35" s="2"/>
      <c r="I35" s="2"/>
      <c r="J35" s="2"/>
      <c r="K35" s="19"/>
      <c r="L35" s="2"/>
    </row>
    <row r="36" spans="6:12">
      <c r="F36" s="2"/>
      <c r="G36" s="2"/>
      <c r="H36" s="2"/>
      <c r="I36" s="2"/>
      <c r="J36" s="2"/>
      <c r="K36" s="2"/>
      <c r="L36" s="2"/>
    </row>
    <row r="51" spans="8:8">
      <c r="H51" s="23"/>
    </row>
  </sheetData>
  <mergeCells count="3">
    <mergeCell ref="D2:K2"/>
    <mergeCell ref="D10:K10"/>
    <mergeCell ref="D18:K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H15"/>
  <sheetViews>
    <sheetView workbookViewId="0">
      <selection activeCell="H13" sqref="H13"/>
    </sheetView>
  </sheetViews>
  <sheetFormatPr defaultRowHeight="15"/>
  <cols>
    <col min="2" max="2" width="24.140625" customWidth="1"/>
    <col min="3" max="3" width="12" bestFit="1" customWidth="1"/>
    <col min="4" max="4" width="9.7109375" customWidth="1"/>
    <col min="5" max="5" width="10.28515625" customWidth="1"/>
    <col min="6" max="6" width="10" customWidth="1"/>
    <col min="7" max="7" width="13" customWidth="1"/>
    <col min="8" max="8" width="11.42578125" customWidth="1"/>
  </cols>
  <sheetData>
    <row r="2" spans="1:8" ht="28.9" customHeight="1">
      <c r="A2" s="82" t="s">
        <v>70</v>
      </c>
      <c r="B2" s="82"/>
      <c r="C2" s="82"/>
      <c r="D2" s="82"/>
      <c r="E2" s="82"/>
      <c r="F2" s="82"/>
      <c r="G2" s="82"/>
      <c r="H2" s="82"/>
    </row>
    <row r="3" spans="1:8">
      <c r="A3" s="17" t="s">
        <v>0</v>
      </c>
      <c r="B3" s="17" t="s">
        <v>1</v>
      </c>
      <c r="C3" s="17" t="s">
        <v>62</v>
      </c>
      <c r="D3" s="17" t="s">
        <v>63</v>
      </c>
      <c r="E3" s="17" t="s">
        <v>10</v>
      </c>
      <c r="F3" s="17" t="s">
        <v>11</v>
      </c>
      <c r="G3" s="17" t="s">
        <v>2</v>
      </c>
      <c r="H3" s="17" t="s">
        <v>3</v>
      </c>
    </row>
    <row r="4" spans="1:8" ht="15.75">
      <c r="A4" s="17"/>
      <c r="B4" s="37"/>
      <c r="C4" s="37"/>
      <c r="D4" s="37"/>
      <c r="E4" s="27"/>
      <c r="F4" s="27"/>
      <c r="G4" s="38"/>
      <c r="H4" s="9"/>
    </row>
    <row r="5" spans="1:8">
      <c r="A5" s="17" t="s">
        <v>40</v>
      </c>
      <c r="B5" s="40" t="s">
        <v>61</v>
      </c>
      <c r="C5" s="48">
        <v>96</v>
      </c>
      <c r="D5" s="48">
        <f>98.85-0.2</f>
        <v>98.649999999999991</v>
      </c>
      <c r="E5" s="48">
        <v>19.100000000000001</v>
      </c>
      <c r="F5" s="48">
        <f>+D5-C5</f>
        <v>2.6499999999999915</v>
      </c>
      <c r="G5" s="48">
        <f>+F5*E5</f>
        <v>50.614999999999839</v>
      </c>
      <c r="H5" s="48">
        <f>+G5*10.765</f>
        <v>544.87047499999824</v>
      </c>
    </row>
    <row r="6" spans="1:8">
      <c r="A6" s="39"/>
      <c r="B6" s="40" t="s">
        <v>61</v>
      </c>
      <c r="C6" s="48">
        <v>96</v>
      </c>
      <c r="D6" s="48">
        <f>98.85-0.2</f>
        <v>98.649999999999991</v>
      </c>
      <c r="E6" s="48">
        <v>1.75</v>
      </c>
      <c r="F6" s="48">
        <f>+D6-C6</f>
        <v>2.6499999999999915</v>
      </c>
      <c r="G6" s="48">
        <f>+F6*E6</f>
        <v>4.6374999999999851</v>
      </c>
      <c r="H6" s="48">
        <f>+G6*10.765</f>
        <v>49.922687499999839</v>
      </c>
    </row>
    <row r="7" spans="1:8">
      <c r="A7" s="39"/>
      <c r="B7" s="40" t="s">
        <v>61</v>
      </c>
      <c r="C7" s="48">
        <v>96</v>
      </c>
      <c r="D7" s="48">
        <f>98.85-0.2</f>
        <v>98.649999999999991</v>
      </c>
      <c r="E7" s="48">
        <v>1.75</v>
      </c>
      <c r="F7" s="48">
        <f>+D7-C7</f>
        <v>2.6499999999999915</v>
      </c>
      <c r="G7" s="48">
        <f>+F7*E7</f>
        <v>4.6374999999999851</v>
      </c>
      <c r="H7" s="48">
        <f>+G7*10.765</f>
        <v>49.922687499999839</v>
      </c>
    </row>
    <row r="8" spans="1:8">
      <c r="A8" s="17"/>
      <c r="B8" s="37"/>
      <c r="C8" s="48"/>
      <c r="D8" s="48"/>
      <c r="E8" s="48"/>
      <c r="F8" s="48"/>
      <c r="G8" s="48"/>
      <c r="H8" s="48"/>
    </row>
    <row r="9" spans="1:8">
      <c r="A9" s="17" t="s">
        <v>36</v>
      </c>
      <c r="B9" s="40" t="s">
        <v>64</v>
      </c>
      <c r="C9" s="48">
        <v>96</v>
      </c>
      <c r="D9" s="48">
        <f>98.85-0.2</f>
        <v>98.649999999999991</v>
      </c>
      <c r="E9" s="48">
        <f>19.1-0.75-0.9-0.9</f>
        <v>16.550000000000004</v>
      </c>
      <c r="F9" s="48">
        <f>+D9-C9</f>
        <v>2.6499999999999915</v>
      </c>
      <c r="G9" s="48">
        <f>+F9*E9</f>
        <v>43.857499999999867</v>
      </c>
      <c r="H9" s="48">
        <f>+G9*10.765</f>
        <v>472.12598749999859</v>
      </c>
    </row>
    <row r="10" spans="1:8">
      <c r="A10" s="39"/>
      <c r="B10" s="40" t="s">
        <v>65</v>
      </c>
      <c r="C10" s="48">
        <v>98.85</v>
      </c>
      <c r="D10" s="48">
        <f>+C10+0.9</f>
        <v>99.75</v>
      </c>
      <c r="E10" s="48">
        <f>19.1-0.75-0.9-0.9</f>
        <v>16.550000000000004</v>
      </c>
      <c r="F10" s="48">
        <f>+D10-C10</f>
        <v>0.90000000000000568</v>
      </c>
      <c r="G10" s="48">
        <f>+F10*E10</f>
        <v>14.895000000000097</v>
      </c>
      <c r="H10" s="48">
        <f>+G10*10.765</f>
        <v>160.34467500000105</v>
      </c>
    </row>
    <row r="11" spans="1:8">
      <c r="A11" s="39"/>
      <c r="B11" s="40" t="s">
        <v>67</v>
      </c>
      <c r="C11" s="48">
        <v>97.5</v>
      </c>
      <c r="D11" s="48">
        <v>98.85</v>
      </c>
      <c r="E11" s="48">
        <v>-16.55</v>
      </c>
      <c r="F11" s="48">
        <v>0.125</v>
      </c>
      <c r="G11" s="48">
        <f>+F11*E11</f>
        <v>-2.0687500000000001</v>
      </c>
      <c r="H11" s="48">
        <f>+G11*10.765</f>
        <v>-22.270093750000001</v>
      </c>
    </row>
    <row r="12" spans="1:8">
      <c r="A12" s="39"/>
      <c r="B12" s="41"/>
      <c r="C12" s="48"/>
      <c r="D12" s="48"/>
      <c r="E12" s="48"/>
      <c r="F12" s="48"/>
      <c r="G12" s="48"/>
      <c r="H12" s="48"/>
    </row>
    <row r="13" spans="1:8" ht="25.15" customHeight="1">
      <c r="A13" s="44"/>
      <c r="B13" s="45"/>
      <c r="C13" s="48"/>
      <c r="D13" s="48"/>
      <c r="E13" s="84" t="s">
        <v>66</v>
      </c>
      <c r="F13" s="85"/>
      <c r="G13" s="86"/>
      <c r="H13" s="35">
        <f>SUM(H4:H12)</f>
        <v>1254.9164187499973</v>
      </c>
    </row>
    <row r="15" spans="1:8">
      <c r="H15" s="23"/>
    </row>
  </sheetData>
  <mergeCells count="2">
    <mergeCell ref="A2:H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SHEET</vt:lpstr>
      <vt:lpstr>a type wall .</vt:lpstr>
      <vt:lpstr>b type wall </vt:lpstr>
      <vt:lpstr>a and j type wall </vt:lpstr>
      <vt:lpstr>UGWT TANK MEASURMENT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Ravima</cp:lastModifiedBy>
  <cp:lastPrinted>2020-01-09T07:54:45Z</cp:lastPrinted>
  <dcterms:created xsi:type="dcterms:W3CDTF">2019-10-22T09:33:41Z</dcterms:created>
  <dcterms:modified xsi:type="dcterms:W3CDTF">2020-02-12T13:41:58Z</dcterms:modified>
</cp:coreProperties>
</file>